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y Work Documents\3.0 Personal\Jebb Avenue\5 Yr Budget\"/>
    </mc:Choice>
  </mc:AlternateContent>
  <bookViews>
    <workbookView xWindow="0" yWindow="0" windowWidth="19200" windowHeight="7050" tabRatio="599" firstSheet="1" activeTab="1"/>
  </bookViews>
  <sheets>
    <sheet name="Change Control" sheetId="10" state="hidden" r:id="rId1"/>
    <sheet name="Summary" sheetId="1" r:id="rId2"/>
    <sheet name="Budget 2015 - 2030" sheetId="2" r:id="rId3"/>
    <sheet name="Notes &amp; Assumptions" sheetId="7" r:id="rId4"/>
    <sheet name="Income Forecast" sheetId="3" r:id="rId5"/>
    <sheet name="Cost Forecast" sheetId="4" r:id="rId6"/>
    <sheet name="Capital Works Detail" sheetId="8" r:id="rId7"/>
    <sheet name="Drainage History" sheetId="5" r:id="rId8"/>
  </sheets>
  <definedNames>
    <definedName name="_xlnm._FilterDatabase" localSheetId="6" hidden="1">'Capital Works Detail'!$A$2:$Y$18</definedName>
  </definedNames>
  <calcPr calcId="162913"/>
  <extLst>
    <ext uri="GoogleSheetsCustomDataVersion1">
      <go:sheetsCustomData xmlns:go="http://customooxmlschemas.google.com/" r:id="rId12" roundtripDataSignature="AMtx7mgPVt7CeFe62tUZSYDOKMawVWEUnQ=="/>
    </ext>
  </extLst>
</workbook>
</file>

<file path=xl/calcChain.xml><?xml version="1.0" encoding="utf-8"?>
<calcChain xmlns="http://schemas.openxmlformats.org/spreadsheetml/2006/main">
  <c r="AF31" i="2" l="1"/>
  <c r="AD31" i="2"/>
  <c r="AB31" i="2"/>
  <c r="Z31" i="2"/>
  <c r="X31" i="2"/>
  <c r="V31" i="2"/>
  <c r="T31" i="2"/>
  <c r="R31" i="2"/>
  <c r="E25" i="4"/>
  <c r="M25" i="4" s="1"/>
  <c r="F25" i="4"/>
  <c r="G25" i="4"/>
  <c r="H25" i="4"/>
  <c r="H26" i="4" s="1"/>
  <c r="I25" i="4"/>
  <c r="J25" i="4"/>
  <c r="K25" i="4"/>
  <c r="L25" i="4"/>
  <c r="P31" i="2"/>
  <c r="N31" i="2"/>
  <c r="AF30" i="2"/>
  <c r="AD30" i="2"/>
  <c r="AB30" i="2"/>
  <c r="Z30" i="2"/>
  <c r="X30" i="2"/>
  <c r="V30" i="2"/>
  <c r="T30" i="2"/>
  <c r="R30" i="2"/>
  <c r="P30" i="2"/>
  <c r="N30" i="2"/>
  <c r="AF29" i="2"/>
  <c r="AD29" i="2"/>
  <c r="AB29" i="2"/>
  <c r="Z29" i="2"/>
  <c r="X29" i="2"/>
  <c r="V29" i="2"/>
  <c r="T29" i="2"/>
  <c r="R29" i="2"/>
  <c r="P29" i="2"/>
  <c r="N29" i="2"/>
  <c r="D11" i="4"/>
  <c r="E11" i="4"/>
  <c r="R28" i="2" s="1"/>
  <c r="F11" i="4"/>
  <c r="T28" i="2" s="1"/>
  <c r="G11" i="4"/>
  <c r="V28" i="2" s="1"/>
  <c r="H11" i="4"/>
  <c r="I11" i="4"/>
  <c r="Z28" i="2" s="1"/>
  <c r="J11" i="4"/>
  <c r="K11" i="4"/>
  <c r="L11" i="4"/>
  <c r="AF28" i="2" s="1"/>
  <c r="AB28" i="2"/>
  <c r="AD28" i="2"/>
  <c r="X28" i="2"/>
  <c r="P28" i="2"/>
  <c r="N28" i="2"/>
  <c r="D26" i="4"/>
  <c r="G26" i="4"/>
  <c r="I26" i="4"/>
  <c r="J26" i="4"/>
  <c r="K26" i="4"/>
  <c r="L26" i="4"/>
  <c r="C26" i="4"/>
  <c r="M20" i="4"/>
  <c r="M21" i="4"/>
  <c r="M22" i="4"/>
  <c r="M23" i="4"/>
  <c r="M24" i="4"/>
  <c r="M19" i="4"/>
  <c r="M17" i="4"/>
  <c r="M16" i="4"/>
  <c r="M14" i="4"/>
  <c r="M13" i="4"/>
  <c r="M10" i="4"/>
  <c r="M9" i="4"/>
  <c r="D17" i="4"/>
  <c r="E17" i="4"/>
  <c r="F17" i="4"/>
  <c r="G17" i="4"/>
  <c r="H17" i="4"/>
  <c r="I17" i="4"/>
  <c r="J17" i="4"/>
  <c r="K17" i="4"/>
  <c r="L17" i="4"/>
  <c r="C17" i="4"/>
  <c r="D14" i="4"/>
  <c r="E14" i="4"/>
  <c r="F14" i="4"/>
  <c r="G14" i="4"/>
  <c r="H14" i="4"/>
  <c r="I14" i="4"/>
  <c r="J14" i="4"/>
  <c r="K14" i="4"/>
  <c r="L14" i="4"/>
  <c r="C14" i="4"/>
  <c r="D25" i="4"/>
  <c r="C25" i="4"/>
  <c r="M11" i="4" l="1"/>
  <c r="M26" i="4" s="1"/>
  <c r="F26" i="4"/>
  <c r="E26" i="4"/>
  <c r="C11" i="4"/>
  <c r="D3" i="4" l="1"/>
  <c r="C3" i="4"/>
  <c r="C4" i="4"/>
  <c r="D4" i="4"/>
  <c r="C9" i="4"/>
  <c r="D3" i="3"/>
  <c r="AF32" i="2" l="1"/>
  <c r="AD32" i="2"/>
  <c r="AB32" i="2"/>
  <c r="Z32" i="2"/>
  <c r="X32" i="2"/>
  <c r="V32" i="2"/>
  <c r="T32" i="2"/>
  <c r="R32" i="2"/>
  <c r="N32" i="2"/>
  <c r="P32" i="2" l="1"/>
  <c r="E3" i="4"/>
  <c r="E6" i="3" l="1"/>
  <c r="E7" i="3" s="1"/>
  <c r="D7" i="3"/>
  <c r="C7" i="3"/>
  <c r="F6" i="3" l="1"/>
  <c r="C15" i="3"/>
  <c r="G8" i="5"/>
  <c r="L11" i="2" s="1"/>
  <c r="F8" i="5"/>
  <c r="J10" i="2" s="1"/>
  <c r="E8" i="5"/>
  <c r="D8" i="5"/>
  <c r="C8" i="5"/>
  <c r="F5" i="5"/>
  <c r="G3" i="5"/>
  <c r="N14" i="2"/>
  <c r="D4" i="3"/>
  <c r="C4" i="3"/>
  <c r="C8" i="3" s="1"/>
  <c r="M4" i="2" s="1"/>
  <c r="E3" i="3"/>
  <c r="M24" i="1"/>
  <c r="L24" i="1"/>
  <c r="K24" i="1"/>
  <c r="J24" i="1"/>
  <c r="I24" i="1"/>
  <c r="G24" i="1"/>
  <c r="F24" i="1"/>
  <c r="E24" i="1"/>
  <c r="D24" i="1"/>
  <c r="N25" i="2"/>
  <c r="D23" i="1" s="1"/>
  <c r="L25" i="2"/>
  <c r="J25" i="2"/>
  <c r="H25" i="2"/>
  <c r="F25" i="2"/>
  <c r="D25" i="2"/>
  <c r="P24" i="2"/>
  <c r="R24" i="2" s="1"/>
  <c r="T24" i="2" s="1"/>
  <c r="V24" i="2" s="1"/>
  <c r="X24" i="2" s="1"/>
  <c r="Z24" i="2" s="1"/>
  <c r="AB24" i="2" s="1"/>
  <c r="AD24" i="2" s="1"/>
  <c r="AF24" i="2" s="1"/>
  <c r="P23" i="2"/>
  <c r="R23" i="2" s="1"/>
  <c r="R22" i="2"/>
  <c r="T22" i="2" s="1"/>
  <c r="V22" i="2" s="1"/>
  <c r="X22" i="2" s="1"/>
  <c r="Z22" i="2" s="1"/>
  <c r="AB22" i="2" s="1"/>
  <c r="AD22" i="2" s="1"/>
  <c r="AF22" i="2" s="1"/>
  <c r="P22" i="2"/>
  <c r="P21" i="2"/>
  <c r="R21" i="2" s="1"/>
  <c r="T21" i="2" s="1"/>
  <c r="V21" i="2" s="1"/>
  <c r="X21" i="2" s="1"/>
  <c r="Z21" i="2" s="1"/>
  <c r="AB21" i="2" s="1"/>
  <c r="AD21" i="2" s="1"/>
  <c r="AF21" i="2" s="1"/>
  <c r="P20" i="2"/>
  <c r="R20" i="2" s="1"/>
  <c r="T20" i="2" s="1"/>
  <c r="V20" i="2" s="1"/>
  <c r="X20" i="2" s="1"/>
  <c r="Z20" i="2" s="1"/>
  <c r="AB20" i="2" s="1"/>
  <c r="AD20" i="2" s="1"/>
  <c r="AF20" i="2" s="1"/>
  <c r="P19" i="2"/>
  <c r="R19" i="2" s="1"/>
  <c r="T19" i="2" s="1"/>
  <c r="V19" i="2" s="1"/>
  <c r="X19" i="2" s="1"/>
  <c r="Z19" i="2" s="1"/>
  <c r="AB19" i="2" s="1"/>
  <c r="AD19" i="2" s="1"/>
  <c r="AF19" i="2" s="1"/>
  <c r="P18" i="2"/>
  <c r="R18" i="2" s="1"/>
  <c r="T18" i="2" s="1"/>
  <c r="H15" i="2"/>
  <c r="H34" i="2" s="1"/>
  <c r="G36" i="2" s="1"/>
  <c r="F15" i="2"/>
  <c r="D15" i="2"/>
  <c r="N13" i="2"/>
  <c r="R12" i="2"/>
  <c r="T12" i="2" s="1"/>
  <c r="V12" i="2" s="1"/>
  <c r="X12" i="2" s="1"/>
  <c r="Z12" i="2" s="1"/>
  <c r="AB12" i="2" s="1"/>
  <c r="AD12" i="2" s="1"/>
  <c r="AF12" i="2" s="1"/>
  <c r="P12" i="2"/>
  <c r="L10" i="2"/>
  <c r="L15" i="2" s="1"/>
  <c r="P9" i="2"/>
  <c r="R9" i="2" s="1"/>
  <c r="T9" i="2" s="1"/>
  <c r="V9" i="2" s="1"/>
  <c r="X9" i="2" s="1"/>
  <c r="Z9" i="2" s="1"/>
  <c r="AB9" i="2" s="1"/>
  <c r="AD9" i="2" s="1"/>
  <c r="AF9" i="2" s="1"/>
  <c r="P8" i="2"/>
  <c r="R8" i="2" s="1"/>
  <c r="T8" i="2" s="1"/>
  <c r="V8" i="2" s="1"/>
  <c r="X8" i="2" s="1"/>
  <c r="Z8" i="2" s="1"/>
  <c r="AB8" i="2" s="1"/>
  <c r="AD8" i="2" s="1"/>
  <c r="AF8" i="2" s="1"/>
  <c r="P7" i="2"/>
  <c r="R7" i="2" s="1"/>
  <c r="H24" i="1"/>
  <c r="C24" i="1"/>
  <c r="C23" i="1"/>
  <c r="C21" i="1"/>
  <c r="D34" i="2" l="1"/>
  <c r="C36" i="2" s="1"/>
  <c r="F34" i="2"/>
  <c r="E36" i="2" s="1"/>
  <c r="E38" i="2" s="1"/>
  <c r="G38" i="2" s="1"/>
  <c r="F7" i="3"/>
  <c r="G6" i="3"/>
  <c r="D15" i="3"/>
  <c r="P13" i="2"/>
  <c r="N24" i="1"/>
  <c r="E4" i="3"/>
  <c r="E8" i="3" s="1"/>
  <c r="Q4" i="2" s="1"/>
  <c r="F3" i="3"/>
  <c r="G3" i="3" s="1"/>
  <c r="H3" i="3" s="1"/>
  <c r="I3" i="3" s="1"/>
  <c r="J3" i="3" s="1"/>
  <c r="K3" i="3" s="1"/>
  <c r="L3" i="3" s="1"/>
  <c r="D21" i="1"/>
  <c r="T23" i="2"/>
  <c r="V23" i="2" s="1"/>
  <c r="X23" i="2" s="1"/>
  <c r="Z23" i="2" s="1"/>
  <c r="AB23" i="2" s="1"/>
  <c r="AD23" i="2" s="1"/>
  <c r="AF23" i="2" s="1"/>
  <c r="R25" i="2"/>
  <c r="F23" i="1" s="1"/>
  <c r="C22" i="1"/>
  <c r="L34" i="2"/>
  <c r="K36" i="2" s="1"/>
  <c r="P25" i="2"/>
  <c r="E23" i="1" s="1"/>
  <c r="V18" i="2"/>
  <c r="F3" i="4"/>
  <c r="R13" i="2"/>
  <c r="D8" i="3"/>
  <c r="O4" i="2" s="1"/>
  <c r="P14" i="2"/>
  <c r="E4" i="4"/>
  <c r="T7" i="2"/>
  <c r="J11" i="2"/>
  <c r="N11" i="2" s="1"/>
  <c r="T25" i="2" l="1"/>
  <c r="G23" i="1" s="1"/>
  <c r="G7" i="3"/>
  <c r="H6" i="3"/>
  <c r="E15" i="3"/>
  <c r="F4" i="3"/>
  <c r="E21" i="1"/>
  <c r="V25" i="2"/>
  <c r="H23" i="1" s="1"/>
  <c r="X18" i="2"/>
  <c r="G3" i="4"/>
  <c r="V13" i="2" s="1"/>
  <c r="X13" i="2" s="1"/>
  <c r="Z13" i="2" s="1"/>
  <c r="AB13" i="2" s="1"/>
  <c r="AD13" i="2" s="1"/>
  <c r="AF13" i="2" s="1"/>
  <c r="T13" i="2"/>
  <c r="P11" i="2"/>
  <c r="R11" i="2" s="1"/>
  <c r="T11" i="2" s="1"/>
  <c r="V11" i="2" s="1"/>
  <c r="X11" i="2" s="1"/>
  <c r="Z11" i="2" s="1"/>
  <c r="AB11" i="2" s="1"/>
  <c r="AD11" i="2" s="1"/>
  <c r="AF11" i="2" s="1"/>
  <c r="N10" i="2"/>
  <c r="G4" i="3"/>
  <c r="V7" i="2"/>
  <c r="J15" i="2"/>
  <c r="J34" i="2" s="1"/>
  <c r="I36" i="2" s="1"/>
  <c r="I38" i="2" s="1"/>
  <c r="R14" i="2"/>
  <c r="F4" i="4"/>
  <c r="F21" i="1"/>
  <c r="I6" i="3" l="1"/>
  <c r="H7" i="3"/>
  <c r="G8" i="3"/>
  <c r="U4" i="2" s="1"/>
  <c r="H21" i="1" s="1"/>
  <c r="F8" i="3"/>
  <c r="S4" i="2" s="1"/>
  <c r="G21" i="1" s="1"/>
  <c r="F15" i="3"/>
  <c r="G15" i="3" s="1"/>
  <c r="X7" i="2"/>
  <c r="X25" i="2"/>
  <c r="I23" i="1" s="1"/>
  <c r="Z18" i="2"/>
  <c r="T14" i="2"/>
  <c r="G4" i="4"/>
  <c r="V14" i="2" s="1"/>
  <c r="X14" i="2" s="1"/>
  <c r="Z14" i="2" s="1"/>
  <c r="AB14" i="2" s="1"/>
  <c r="AD14" i="2" s="1"/>
  <c r="AF14" i="2" s="1"/>
  <c r="H4" i="3"/>
  <c r="P10" i="2"/>
  <c r="N15" i="2"/>
  <c r="K38" i="2"/>
  <c r="C20" i="1"/>
  <c r="J6" i="3" l="1"/>
  <c r="I7" i="3"/>
  <c r="H15" i="3"/>
  <c r="H8" i="3"/>
  <c r="W4" i="2" s="1"/>
  <c r="I21" i="1" s="1"/>
  <c r="I4" i="3"/>
  <c r="Z25" i="2"/>
  <c r="J23" i="1" s="1"/>
  <c r="AB18" i="2"/>
  <c r="C25" i="1"/>
  <c r="D20" i="1" s="1"/>
  <c r="D22" i="1"/>
  <c r="N34" i="2"/>
  <c r="M36" i="2" s="1"/>
  <c r="M38" i="2" s="1"/>
  <c r="Z7" i="2"/>
  <c r="P15" i="2"/>
  <c r="R10" i="2"/>
  <c r="K6" i="3" l="1"/>
  <c r="J7" i="3"/>
  <c r="I15" i="3"/>
  <c r="I8" i="3"/>
  <c r="Y4" i="2" s="1"/>
  <c r="J21" i="1" s="1"/>
  <c r="AB25" i="2"/>
  <c r="K23" i="1" s="1"/>
  <c r="AD18" i="2"/>
  <c r="D25" i="1"/>
  <c r="E20" i="1" s="1"/>
  <c r="E22" i="1"/>
  <c r="P34" i="2"/>
  <c r="O36" i="2" s="1"/>
  <c r="O38" i="2" s="1"/>
  <c r="E25" i="1" s="1"/>
  <c r="J4" i="3"/>
  <c r="T10" i="2"/>
  <c r="R15" i="2"/>
  <c r="AB7" i="2"/>
  <c r="L6" i="3" l="1"/>
  <c r="L7" i="3" s="1"/>
  <c r="K7" i="3"/>
  <c r="J8" i="3"/>
  <c r="AA4" i="2" s="1"/>
  <c r="K21" i="1" s="1"/>
  <c r="J15" i="3"/>
  <c r="F20" i="1"/>
  <c r="AD7" i="2"/>
  <c r="L4" i="3"/>
  <c r="K4" i="3"/>
  <c r="R34" i="2"/>
  <c r="Q36" i="2" s="1"/>
  <c r="Q38" i="2" s="1"/>
  <c r="F22" i="1"/>
  <c r="AF18" i="2"/>
  <c r="AF25" i="2" s="1"/>
  <c r="M23" i="1" s="1"/>
  <c r="AD25" i="2"/>
  <c r="L23" i="1" s="1"/>
  <c r="V10" i="2"/>
  <c r="T15" i="2"/>
  <c r="N23" i="1" l="1"/>
  <c r="K8" i="3"/>
  <c r="AC4" i="2" s="1"/>
  <c r="L21" i="1" s="1"/>
  <c r="L8" i="3"/>
  <c r="AE4" i="2" s="1"/>
  <c r="M21" i="1" s="1"/>
  <c r="K15" i="3"/>
  <c r="L15" i="3" s="1"/>
  <c r="F25" i="1"/>
  <c r="G20" i="1" s="1"/>
  <c r="AF7" i="2"/>
  <c r="T34" i="2"/>
  <c r="S36" i="2" s="1"/>
  <c r="S38" i="2" s="1"/>
  <c r="G22" i="1"/>
  <c r="X10" i="2"/>
  <c r="V15" i="2"/>
  <c r="N21" i="1" l="1"/>
  <c r="G25" i="1"/>
  <c r="H20" i="1" s="1"/>
  <c r="H22" i="1"/>
  <c r="V34" i="2"/>
  <c r="U36" i="2" s="1"/>
  <c r="U38" i="2" s="1"/>
  <c r="Z10" i="2"/>
  <c r="X15" i="2"/>
  <c r="H25" i="1" l="1"/>
  <c r="I20" i="1" s="1"/>
  <c r="AB10" i="2"/>
  <c r="Z15" i="2"/>
  <c r="I22" i="1"/>
  <c r="X34" i="2"/>
  <c r="W36" i="2" s="1"/>
  <c r="W38" i="2" s="1"/>
  <c r="I25" i="1" l="1"/>
  <c r="J20" i="1" s="1"/>
  <c r="AD10" i="2"/>
  <c r="AB15" i="2"/>
  <c r="Z34" i="2"/>
  <c r="Y36" i="2" s="1"/>
  <c r="Y38" i="2" s="1"/>
  <c r="J22" i="1"/>
  <c r="J25" i="1" l="1"/>
  <c r="K20" i="1" s="1"/>
  <c r="K22" i="1"/>
  <c r="AB34" i="2"/>
  <c r="AA36" i="2" s="1"/>
  <c r="AA38" i="2" s="1"/>
  <c r="AF10" i="2"/>
  <c r="AF15" i="2" s="1"/>
  <c r="AD15" i="2"/>
  <c r="K25" i="1" l="1"/>
  <c r="L20" i="1" s="1"/>
  <c r="L22" i="1"/>
  <c r="AD34" i="2"/>
  <c r="AC36" i="2" s="1"/>
  <c r="AC38" i="2" s="1"/>
  <c r="AF34" i="2"/>
  <c r="AE36" i="2" s="1"/>
  <c r="M22" i="1"/>
  <c r="N22" i="1" l="1"/>
  <c r="AE38" i="2"/>
  <c r="M25" i="1" s="1"/>
  <c r="L25" i="1"/>
  <c r="M20" i="1" s="1"/>
</calcChain>
</file>

<file path=xl/sharedStrings.xml><?xml version="1.0" encoding="utf-8"?>
<sst xmlns="http://schemas.openxmlformats.org/spreadsheetml/2006/main" count="256" uniqueCount="160">
  <si>
    <t>Item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</si>
  <si>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</si>
  <si>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</si>
  <si>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</si>
  <si>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</si>
  <si>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</si>
  <si>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</si>
  <si>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</si>
  <si>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</si>
  <si>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</si>
  <si>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</si>
  <si>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</si>
  <si>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Starting Sinking Fund Balance</t>
  </si>
  <si>
    <t>Income (Service Charge + Shed Rental)</t>
  </si>
  <si>
    <t>Regular Property Maintenance Charges</t>
  </si>
  <si>
    <t>Regular Management and Admin Charges</t>
  </si>
  <si>
    <t>Capital Works Charges</t>
  </si>
  <si>
    <t>Final Sinking Fund Balance</t>
  </si>
  <si>
    <t>15/16</t>
  </si>
  <si>
    <t>16/17</t>
  </si>
  <si>
    <t>17/18</t>
  </si>
  <si>
    <t>18/19</t>
  </si>
  <si>
    <t>Credit</t>
  </si>
  <si>
    <t>Debit</t>
  </si>
  <si>
    <t>Income</t>
  </si>
  <si>
    <t>Light and heat</t>
  </si>
  <si>
    <t>Insurance and licenses</t>
  </si>
  <si>
    <t>Waste disposal</t>
  </si>
  <si>
    <t>Repairs and renewals</t>
  </si>
  <si>
    <t>Drainage</t>
  </si>
  <si>
    <t>Meter readings</t>
  </si>
  <si>
    <t>Cleaning</t>
  </si>
  <si>
    <t>Garden and maintenance</t>
  </si>
  <si>
    <t>Regular Property Charges Sub-total</t>
  </si>
  <si>
    <t>Management and admin charges</t>
  </si>
  <si>
    <t>Post and stationary</t>
  </si>
  <si>
    <t>Company secretarial</t>
  </si>
  <si>
    <t>Consultancy</t>
  </si>
  <si>
    <t>Accountancy</t>
  </si>
  <si>
    <t>Management fees</t>
  </si>
  <si>
    <t>Legal fees</t>
  </si>
  <si>
    <t>Sundry</t>
  </si>
  <si>
    <t>Management and admin charges Sub-total</t>
  </si>
  <si>
    <t>Capital Works</t>
  </si>
  <si>
    <t>Flat top roof resurfacing</t>
  </si>
  <si>
    <t>Capital Works Sub-total</t>
  </si>
  <si>
    <t>Total Charges</t>
  </si>
  <si>
    <t>Sinking fund surplus</t>
  </si>
  <si>
    <t>Sinking Fund Balance</t>
  </si>
  <si>
    <t>Service charge / unit</t>
  </si>
  <si>
    <t>Estate total</t>
  </si>
  <si>
    <t>Shed rental</t>
  </si>
  <si>
    <t>Shed total</t>
  </si>
  <si>
    <t>TOTAL</t>
  </si>
  <si>
    <t>Number Apartments</t>
  </si>
  <si>
    <t>Number Sheds</t>
  </si>
  <si>
    <t>Assumed TOTAL income proportion given payment in arrears</t>
  </si>
  <si>
    <t>Gardening</t>
  </si>
  <si>
    <t>DK Drainage</t>
  </si>
  <si>
    <t>Pimlico</t>
  </si>
  <si>
    <t>G.A Services</t>
  </si>
  <si>
    <t>Dyno</t>
  </si>
  <si>
    <t>Aspect Maintenance</t>
  </si>
  <si>
    <t>#</t>
  </si>
  <si>
    <t>Income 15/16 - 19/20 based on Sales plus Other Income from accounts provided by accountants. Shed rental not included.</t>
  </si>
  <si>
    <t>Detail</t>
  </si>
  <si>
    <t>Shed renovation</t>
  </si>
  <si>
    <t>Bike shed renovation</t>
  </si>
  <si>
    <t>What else?</t>
  </si>
  <si>
    <t>Reference</t>
  </si>
  <si>
    <t>Cumulative payment in arrears</t>
  </si>
  <si>
    <t>TOTAL (90% of total assuming 10% in arrears annually)</t>
  </si>
  <si>
    <t>Peaked roof resurfacing</t>
  </si>
  <si>
    <t>Repointing building brickwork</t>
  </si>
  <si>
    <t>n/a</t>
  </si>
  <si>
    <t xml:space="preserve">Sinking fund balance: 15/16 balance based on Current Assets total from accounts. Subsequent years based on previous years balance plus in-year surplus. </t>
  </si>
  <si>
    <t>Assumed proportion of shed income post 20% tax</t>
  </si>
  <si>
    <t>All years based on Financial year (e.g. start April to end March)</t>
  </si>
  <si>
    <t>Budget 2015 - 2030 Notes and Assumptions</t>
  </si>
  <si>
    <t>Income based on increased service charge plus increased shed rental (see Income Forecast tab)
- Assumes Service Charge (now at £1500/yr) increases 10% annually from 20/21 to 24/25, dropping to a 3% annual increase from 25/26 to 29/30
- Assumes Shed Rental (now at £200/yr) increases 10% annually from 21/22 to 24/25, dropping to a 3% annual increase from 25/26 to 29/30 including 19% income tax
- Assumes 10% total income in arrears from both service charge arrears and shed income arrears</t>
  </si>
  <si>
    <t>All charges 15/16 - 19/20 based on actual accounts provided by accountants. Depreciation not included</t>
  </si>
  <si>
    <t>Drainage charges 18/19 - 19/20 have been split out for referance from 'Repairs and Renewals' totals provided by accountants (see Drainage History tab). According to the accounts it would appear we only spent £7490 in 18/19 and £2484 in 19/20 on drainage. Does this sound right?</t>
  </si>
  <si>
    <t>10 Yr TOTALS</t>
  </si>
  <si>
    <t>Miscellaneous</t>
  </si>
  <si>
    <t>Estate electrics</t>
  </si>
  <si>
    <t>Repointing garden bed brickwork</t>
  </si>
  <si>
    <t>Status</t>
  </si>
  <si>
    <t>In progress</t>
  </si>
  <si>
    <t>Not started</t>
  </si>
  <si>
    <t>Done</t>
  </si>
  <si>
    <t>Community gardens</t>
  </si>
  <si>
    <t>Fence work</t>
  </si>
  <si>
    <t>Security doors</t>
  </si>
  <si>
    <t>Block balconies</t>
  </si>
  <si>
    <t>Fire doors</t>
  </si>
  <si>
    <t>Planter boxes</t>
  </si>
  <si>
    <t>Electrics</t>
  </si>
  <si>
    <t>Brickwork repointing</t>
  </si>
  <si>
    <t>Storage shed renovation</t>
  </si>
  <si>
    <t>Timber flower bed renovation</t>
  </si>
  <si>
    <t>Brick flower bed renovation</t>
  </si>
  <si>
    <t>Timber fence renovation</t>
  </si>
  <si>
    <t>Bike Shed</t>
  </si>
  <si>
    <t>20/21 charges based on budget provided by accountants with the exception of Repairs &amp; Renewals, Drainage, Cleaning and Garden Maintenance. 
- Repairs &amp; Renewals = Repairs &amp; Renewals from Service Charge budget less average Drainage charges from previous 2 years
- Drainage = Average drainage charges from previous 2 years
- Cleaning = based on Godustbusters quote (£12968/yr incl VAT); 20/21 based on 9 months work (Jul - Mar), 21/22 onwards based on full price (see Cost Forecast tab)
- Garden Maintenance = based on Davidia quote (£9170/yr incl VAT); 20/21 based on 8 months work (Aug - Mar), 21/22 onwards based on full price (see Cost Forecast tab)
All charges from 21/22 onwards assume 3% annual increase in costs to account for inflation</t>
  </si>
  <si>
    <t>- Flat top roof resurfacing: replace existing felt covering, repoint the parapets, replace the water tower doors
- 80's block priority for 20/21, other blocks to be completed every few years or as required</t>
  </si>
  <si>
    <t>- Storage shed roof resurfacing, door replacement and internal lock installation
- Proposal is that renovation work can justify an increase in annual shed rental
- We may also want to look into CCTV for that back area which could cover the bike shed and the storage sheds.</t>
  </si>
  <si>
    <t>80's block quoted at £56.4K (TFG)</t>
  </si>
  <si>
    <t xml:space="preserve">- Completely enclose bike shed with steel / wire mesh
- Change bike rack to enable bike to be properly secured. </t>
  </si>
  <si>
    <t xml:space="preserve">- Survey and rewiring of aging electrics on the estate
- Upgrade wiring, switches and emergency lighting in communal areas (including external security lighting)
- Upgrade junction boxes </t>
  </si>
  <si>
    <t>Estimated Cost incl VAT (Source)</t>
  </si>
  <si>
    <t>£7.5K not including CCTV (Chris Farley)</t>
  </si>
  <si>
    <t>350 (Chris Farley)</t>
  </si>
  <si>
    <t>~£48K (Phil White)</t>
  </si>
  <si>
    <t>~£6.5K not including cost of scaffolding (Chris Farley)</t>
  </si>
  <si>
    <t>Redecorate block entry-ways</t>
  </si>
  <si>
    <t>- Strip and re-paint entryways and public corridors in all blocks
- Repave / resurface staircases and landings
- Repaint balcony balostrades in 60's block
- Replace block entry doors</t>
  </si>
  <si>
    <t>~£47K for all blocks (Fords (doesn't include door replacement) - multiple quotes sourced by Leonard Vucinic)</t>
  </si>
  <si>
    <t>- Lift up and replace as required roof slates on peaked roofs across all 3 blocks
- Replace existing underlay
- Replace guttering</t>
  </si>
  <si>
    <t>- Assess and repoint relevant blocks as required
- Mainly an issue on the sourthern facing blocks at the bottom of the T
- Not an urgent problem but has been raised by other residents e.g. Kenzo</t>
  </si>
  <si>
    <t>~£6.2K across 80's/90's blocks + ~£3K for cherry picker (Chris Farley)</t>
  </si>
  <si>
    <t>- Re-point / re-build brickwalls around garden beds
- Potentially also the wall along Brixton Hill.</t>
  </si>
  <si>
    <t>~£1.4K (Chris Farley)</t>
  </si>
  <si>
    <t>- Secure / replace as requried the planter boxes and picnic tables in front of 50's block</t>
  </si>
  <si>
    <t>~£250 per planter box (Chris Farley)</t>
  </si>
  <si>
    <t>Not quoted yet</t>
  </si>
  <si>
    <t>~£850 (Chris Farley)</t>
  </si>
  <si>
    <t>- Construct a community garden and BBQ area behind 90s block</t>
  </si>
  <si>
    <t>- Rebuilding wooden fence behind 60's block</t>
  </si>
  <si>
    <t>- Install new security doors in 40's block</t>
  </si>
  <si>
    <t>- Replacing any front doors required for Fire Safety purposes</t>
  </si>
  <si>
    <t>Roofing</t>
  </si>
  <si>
    <t>Roofing sub-total</t>
  </si>
  <si>
    <t>- Repair damaged concrete in 50's and 60's block balconies
- Repaint as required
- Ideally would do at the same time as the peaked roof resurfacing to maximise cost of scaffolding</t>
  </si>
  <si>
    <t>~£144K or £48K/block not including cost of scaffolding ~£20K/block (Chris Farley)</t>
  </si>
  <si>
    <t>Flat top roofs and scaffolding</t>
  </si>
  <si>
    <t>Peaked roofs, gutters, balconies, scaffolding</t>
  </si>
  <si>
    <t>Miscellaneous sub-total</t>
  </si>
  <si>
    <t>Electrics sub-total</t>
  </si>
  <si>
    <t>Rewire public entryways &amp; replace lighting</t>
  </si>
  <si>
    <t>Repaint and resurface public entryways</t>
  </si>
  <si>
    <t>Entry way redecoration</t>
  </si>
  <si>
    <t>Entry way redecoration sub-total</t>
  </si>
  <si>
    <r>
      <t xml:space="preserve">Capital Works </t>
    </r>
    <r>
      <rPr>
        <i/>
        <sz val="11"/>
        <color theme="0"/>
        <rFont val="Calibri"/>
        <family val="2"/>
        <scheme val="major"/>
      </rPr>
      <t>(see Capital Works detail for more info)</t>
    </r>
  </si>
  <si>
    <t>Ongoing Costs</t>
  </si>
  <si>
    <t>Roofing (flat top and peaked) resurfacing</t>
  </si>
  <si>
    <t>Entryway redecoration</t>
  </si>
  <si>
    <t>Capital works (see Cost Forecast and Capital Works Detail tabs for more info)
- Roofing: Includes both flat top and peaked roof resurfacing - Flat roof estimates based on TFG quotes for 80's block; peaked roof estimates based on Chris Farley quotes
- Electrics: estimated based on Phil White quotes
- Entry Way redecoration: estimated based on Fords quotes (contact Leonard Vucinic for detail)
- Miscellaneous: includes variety of more minor works across the estate</t>
  </si>
  <si>
    <t>Budget Change Control</t>
  </si>
  <si>
    <t>DRAFT_Jebb Avenue_10 year budget_20_30_v0.1</t>
  </si>
  <si>
    <t>DRAFT_Jebb Avenue_10 year budget_20_30_v0.2</t>
  </si>
  <si>
    <t>Jebb Avenue_10 year budget_20_30_v0.3_24.10.20</t>
  </si>
  <si>
    <t>Jebb Avenue_10 year budget_20_30_v0.4_24.11.20</t>
  </si>
  <si>
    <t>Version</t>
  </si>
  <si>
    <t>Changes</t>
  </si>
  <si>
    <t>Author</t>
  </si>
  <si>
    <t>Initial draft reviewed by Buster Dover</t>
  </si>
  <si>
    <t>Guy Crotty</t>
  </si>
  <si>
    <t>Draft issued to JAMC members for review</t>
  </si>
  <si>
    <t>Updates to perform 20/21 half year reconciliation</t>
  </si>
  <si>
    <t>Updates to Capital Works estimates to reflect most recent quotes and gardening and cleaning costs to reflect agreed contract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</si>
</sst>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164" formatCode="&quot;£&quot;#,##0"/>
  </numFmts>
  <fonts count="32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i/>
      <sz val="11"/>
      <color theme="1"/>
      <name val="Calibri"/>
      <family val="2"/>
      <scheme val="maj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  <scheme val="major"/>
    </font>
    <font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color theme="1"/>
      <name val="Arial"/>
      <family val="2"/>
    </font>
    <font>
      <sz val="11"/>
      <color theme="0"/>
      <name val="Calibri"/>
      <family val="2"/>
      <scheme val="major"/>
    </font>
    <font>
      <i/>
      <sz val="11"/>
      <color theme="0"/>
      <name val="Calibri"/>
      <family val="2"/>
      <scheme val="major"/>
    </font>
    <font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1"/>
      <color theme="0" tint="-0.49998474074526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44546A"/>
        <bgColor rgb="FF44546A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4B083"/>
        <bgColor rgb="FFF4B083"/>
      </patternFill>
    </fill>
    <fill>
      <patternFill patternType="solid">
        <fgColor rgb="FF7F7F7F"/>
        <bgColor rgb="FF7F7F7F"/>
      </patternFill>
    </fill>
    <fill>
      <patternFill patternType="solid">
        <fgColor rgb="FFBFBFBF"/>
        <bgColor rgb="FFBFBFBF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 style="dotted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 applyFont="1" applyAlignment="1"/>
    <xf numFmtId="3" fontId="6" fillId="0" borderId="0" xfId="0" applyNumberFormat="1" applyFont="1"/>
    <xf numFmtId="0" fontId="7" fillId="2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6" borderId="2" xfId="0" applyFont="1" applyFill="1" applyBorder="1"/>
    <xf numFmtId="0" fontId="6" fillId="0" borderId="3" xfId="0" quotePrefix="1" applyFont="1" applyBorder="1"/>
    <xf numFmtId="0" fontId="6" fillId="0" borderId="1" xfId="0" quotePrefix="1" applyFont="1" applyBorder="1" applyAlignment="1">
      <alignment horizontal="left"/>
    </xf>
    <xf numFmtId="0" fontId="6" fillId="0" borderId="4" xfId="0" quotePrefix="1" applyFont="1" applyBorder="1" applyAlignment="1">
      <alignment horizontal="left"/>
    </xf>
    <xf numFmtId="0" fontId="8" fillId="7" borderId="5" xfId="0" quotePrefix="1" applyFont="1" applyFill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0" fillId="0" borderId="33" xfId="0" applyFont="1" applyBorder="1" applyAlignment="1"/>
    <xf numFmtId="0" fontId="10" fillId="0" borderId="33" xfId="0" applyFont="1" applyBorder="1"/>
    <xf numFmtId="0" fontId="15" fillId="11" borderId="33" xfId="0" applyFont="1" applyFill="1" applyBorder="1" applyAlignment="1">
      <alignment horizontal="center"/>
    </xf>
    <xf numFmtId="0" fontId="14" fillId="11" borderId="33" xfId="0" applyFont="1" applyFill="1" applyBorder="1" applyAlignment="1"/>
    <xf numFmtId="0" fontId="16" fillId="0" borderId="33" xfId="0" applyFont="1" applyBorder="1" applyAlignment="1"/>
    <xf numFmtId="0" fontId="10" fillId="0" borderId="33" xfId="0" applyFont="1" applyBorder="1" applyAlignment="1">
      <alignment horizontal="left"/>
    </xf>
    <xf numFmtId="0" fontId="0" fillId="0" borderId="33" xfId="0" applyFont="1" applyBorder="1" applyAlignment="1">
      <alignment horizontal="left"/>
    </xf>
    <xf numFmtId="0" fontId="10" fillId="12" borderId="33" xfId="0" applyFont="1" applyFill="1" applyBorder="1" applyAlignment="1">
      <alignment horizontal="left"/>
    </xf>
    <xf numFmtId="0" fontId="6" fillId="0" borderId="33" xfId="0" applyFont="1" applyBorder="1" applyAlignment="1">
      <alignment horizontal="left"/>
    </xf>
    <xf numFmtId="0" fontId="17" fillId="0" borderId="33" xfId="0" applyFont="1" applyFill="1" applyBorder="1" applyAlignment="1"/>
    <xf numFmtId="0" fontId="5" fillId="0" borderId="33" xfId="0" applyFont="1" applyBorder="1" applyAlignment="1">
      <alignment horizontal="left"/>
    </xf>
    <xf numFmtId="0" fontId="17" fillId="12" borderId="33" xfId="0" applyFont="1" applyFill="1" applyBorder="1"/>
    <xf numFmtId="0" fontId="5" fillId="0" borderId="0" xfId="0" applyFont="1" applyAlignment="1">
      <alignment vertical="top"/>
    </xf>
    <xf numFmtId="0" fontId="5" fillId="0" borderId="0" xfId="0" applyFont="1" applyAlignment="1"/>
    <xf numFmtId="0" fontId="13" fillId="10" borderId="1" xfId="0" applyFont="1" applyFill="1" applyBorder="1" applyAlignment="1">
      <alignment horizontal="center" vertical="top"/>
    </xf>
    <xf numFmtId="0" fontId="13" fillId="10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18" fillId="0" borderId="1" xfId="0" applyFont="1" applyBorder="1" applyAlignment="1">
      <alignment vertical="top" wrapText="1"/>
    </xf>
    <xf numFmtId="0" fontId="8" fillId="5" borderId="17" xfId="0" applyFont="1" applyFill="1" applyBorder="1" applyAlignment="1">
      <alignment horizontal="center"/>
    </xf>
    <xf numFmtId="0" fontId="7" fillId="2" borderId="33" xfId="0" applyFont="1" applyFill="1" applyBorder="1"/>
    <xf numFmtId="0" fontId="5" fillId="0" borderId="0" xfId="0" applyFont="1"/>
    <xf numFmtId="0" fontId="5" fillId="0" borderId="11" xfId="0" applyFont="1" applyBorder="1"/>
    <xf numFmtId="0" fontId="5" fillId="3" borderId="12" xfId="0" applyFont="1" applyFill="1" applyBorder="1"/>
    <xf numFmtId="0" fontId="5" fillId="3" borderId="13" xfId="0" applyFont="1" applyFill="1" applyBorder="1"/>
    <xf numFmtId="0" fontId="5" fillId="3" borderId="14" xfId="0" applyFont="1" applyFill="1" applyBorder="1"/>
    <xf numFmtId="0" fontId="5" fillId="3" borderId="15" xfId="0" applyFont="1" applyFill="1" applyBorder="1"/>
    <xf numFmtId="0" fontId="5" fillId="4" borderId="14" xfId="0" applyFont="1" applyFill="1" applyBorder="1"/>
    <xf numFmtId="0" fontId="5" fillId="4" borderId="13" xfId="0" applyFont="1" applyFill="1" applyBorder="1"/>
    <xf numFmtId="0" fontId="5" fillId="4" borderId="15" xfId="0" applyFont="1" applyFill="1" applyBorder="1"/>
    <xf numFmtId="0" fontId="5" fillId="8" borderId="15" xfId="0" applyFont="1" applyFill="1" applyBorder="1"/>
    <xf numFmtId="0" fontId="5" fillId="8" borderId="14" xfId="0" applyFont="1" applyFill="1" applyBorder="1"/>
    <xf numFmtId="0" fontId="5" fillId="8" borderId="13" xfId="0" applyFont="1" applyFill="1" applyBorder="1"/>
    <xf numFmtId="0" fontId="13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16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13" fillId="0" borderId="11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0" xfId="0" applyFont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3" fontId="5" fillId="0" borderId="0" xfId="0" applyNumberFormat="1" applyFont="1"/>
    <xf numFmtId="3" fontId="5" fillId="0" borderId="21" xfId="0" applyNumberFormat="1" applyFont="1" applyBorder="1"/>
    <xf numFmtId="0" fontId="21" fillId="0" borderId="16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3" fontId="5" fillId="0" borderId="16" xfId="0" applyNumberFormat="1" applyFont="1" applyBorder="1"/>
    <xf numFmtId="3" fontId="5" fillId="0" borderId="18" xfId="0" applyNumberFormat="1" applyFont="1" applyBorder="1"/>
    <xf numFmtId="0" fontId="13" fillId="0" borderId="11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3" fontId="5" fillId="0" borderId="11" xfId="0" applyNumberFormat="1" applyFont="1" applyBorder="1"/>
    <xf numFmtId="3" fontId="5" fillId="0" borderId="24" xfId="0" applyNumberFormat="1" applyFont="1" applyBorder="1"/>
    <xf numFmtId="3" fontId="18" fillId="0" borderId="21" xfId="0" applyNumberFormat="1" applyFont="1" applyBorder="1" applyAlignment="1"/>
    <xf numFmtId="3" fontId="18" fillId="0" borderId="0" xfId="0" applyNumberFormat="1" applyFont="1" applyAlignment="1"/>
    <xf numFmtId="0" fontId="13" fillId="7" borderId="26" xfId="0" applyFont="1" applyFill="1" applyBorder="1" applyAlignment="1">
      <alignment horizontal="left"/>
    </xf>
    <xf numFmtId="0" fontId="5" fillId="7" borderId="27" xfId="0" applyFont="1" applyFill="1" applyBorder="1" applyAlignment="1">
      <alignment horizontal="left"/>
    </xf>
    <xf numFmtId="0" fontId="5" fillId="7" borderId="28" xfId="0" applyFont="1" applyFill="1" applyBorder="1"/>
    <xf numFmtId="0" fontId="5" fillId="7" borderId="29" xfId="0" applyFont="1" applyFill="1" applyBorder="1"/>
    <xf numFmtId="0" fontId="5" fillId="7" borderId="26" xfId="0" applyFont="1" applyFill="1" applyBorder="1"/>
    <xf numFmtId="3" fontId="5" fillId="7" borderId="26" xfId="0" applyNumberFormat="1" applyFont="1" applyFill="1" applyBorder="1"/>
    <xf numFmtId="3" fontId="5" fillId="7" borderId="28" xfId="0" applyNumberFormat="1" applyFont="1" applyFill="1" applyBorder="1"/>
    <xf numFmtId="0" fontId="13" fillId="7" borderId="26" xfId="0" applyFont="1" applyFill="1" applyBorder="1"/>
    <xf numFmtId="3" fontId="5" fillId="7" borderId="29" xfId="0" applyNumberFormat="1" applyFont="1" applyFill="1" applyBorder="1"/>
    <xf numFmtId="0" fontId="12" fillId="9" borderId="30" xfId="0" applyFont="1" applyFill="1" applyBorder="1"/>
    <xf numFmtId="0" fontId="14" fillId="9" borderId="30" xfId="0" applyFont="1" applyFill="1" applyBorder="1"/>
    <xf numFmtId="0" fontId="14" fillId="9" borderId="31" xfId="0" applyFont="1" applyFill="1" applyBorder="1"/>
    <xf numFmtId="0" fontId="14" fillId="9" borderId="32" xfId="0" applyFont="1" applyFill="1" applyBorder="1"/>
    <xf numFmtId="3" fontId="14" fillId="9" borderId="30" xfId="0" applyNumberFormat="1" applyFont="1" applyFill="1" applyBorder="1"/>
    <xf numFmtId="3" fontId="14" fillId="9" borderId="32" xfId="0" applyNumberFormat="1" applyFont="1" applyFill="1" applyBorder="1"/>
    <xf numFmtId="0" fontId="19" fillId="12" borderId="33" xfId="0" applyFont="1" applyFill="1" applyBorder="1"/>
    <xf numFmtId="0" fontId="6" fillId="0" borderId="33" xfId="0" applyFont="1" applyBorder="1"/>
    <xf numFmtId="0" fontId="5" fillId="0" borderId="33" xfId="0" applyFont="1" applyBorder="1" applyAlignment="1">
      <alignment horizontal="center" vertical="top"/>
    </xf>
    <xf numFmtId="0" fontId="4" fillId="0" borderId="33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164" fontId="6" fillId="6" borderId="2" xfId="0" applyNumberFormat="1" applyFont="1" applyFill="1" applyBorder="1" applyAlignment="1">
      <alignment horizontal="left"/>
    </xf>
    <xf numFmtId="164" fontId="6" fillId="6" borderId="27" xfId="0" applyNumberFormat="1" applyFont="1" applyFill="1" applyBorder="1" applyAlignment="1">
      <alignment horizontal="left"/>
    </xf>
    <xf numFmtId="164" fontId="17" fillId="6" borderId="37" xfId="0" applyNumberFormat="1" applyFont="1" applyFill="1" applyBorder="1" applyAlignment="1">
      <alignment horizontal="left"/>
    </xf>
    <xf numFmtId="164" fontId="6" fillId="0" borderId="3" xfId="0" applyNumberFormat="1" applyFont="1" applyBorder="1" applyAlignment="1">
      <alignment horizontal="left"/>
    </xf>
    <xf numFmtId="164" fontId="6" fillId="0" borderId="23" xfId="0" applyNumberFormat="1" applyFont="1" applyBorder="1" applyAlignment="1">
      <alignment horizontal="left"/>
    </xf>
    <xf numFmtId="164" fontId="19" fillId="0" borderId="36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164" fontId="19" fillId="0" borderId="33" xfId="0" applyNumberFormat="1" applyFont="1" applyBorder="1" applyAlignment="1">
      <alignment horizontal="left"/>
    </xf>
    <xf numFmtId="164" fontId="6" fillId="0" borderId="4" xfId="0" applyNumberFormat="1" applyFont="1" applyBorder="1" applyAlignment="1">
      <alignment horizontal="right"/>
    </xf>
    <xf numFmtId="164" fontId="6" fillId="0" borderId="34" xfId="0" applyNumberFormat="1" applyFont="1" applyBorder="1" applyAlignment="1">
      <alignment horizontal="right"/>
    </xf>
    <xf numFmtId="164" fontId="19" fillId="0" borderId="39" xfId="0" applyNumberFormat="1" applyFont="1" applyBorder="1" applyAlignment="1">
      <alignment horizontal="left"/>
    </xf>
    <xf numFmtId="164" fontId="8" fillId="7" borderId="5" xfId="0" applyNumberFormat="1" applyFont="1" applyFill="1" applyBorder="1" applyAlignment="1">
      <alignment horizontal="left"/>
    </xf>
    <xf numFmtId="164" fontId="8" fillId="7" borderId="35" xfId="0" applyNumberFormat="1" applyFont="1" applyFill="1" applyBorder="1" applyAlignment="1">
      <alignment horizontal="left"/>
    </xf>
    <xf numFmtId="164" fontId="17" fillId="7" borderId="38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2" fillId="13" borderId="33" xfId="0" applyFont="1" applyFill="1" applyBorder="1" applyAlignment="1">
      <alignment vertical="top"/>
    </xf>
    <xf numFmtId="0" fontId="6" fillId="0" borderId="33" xfId="0" applyFont="1" applyBorder="1" applyAlignment="1">
      <alignment vertical="top"/>
    </xf>
    <xf numFmtId="0" fontId="17" fillId="0" borderId="33" xfId="0" applyFont="1" applyBorder="1" applyAlignment="1">
      <alignment vertical="top"/>
    </xf>
    <xf numFmtId="0" fontId="6" fillId="0" borderId="33" xfId="0" applyFont="1" applyBorder="1" applyAlignment="1">
      <alignment vertical="top" wrapText="1"/>
    </xf>
    <xf numFmtId="0" fontId="17" fillId="0" borderId="3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3" fillId="8" borderId="9" xfId="0" applyFont="1" applyFill="1" applyBorder="1" applyAlignment="1">
      <alignment horizontal="center"/>
    </xf>
    <xf numFmtId="0" fontId="20" fillId="0" borderId="10" xfId="0" applyFont="1" applyBorder="1"/>
    <xf numFmtId="0" fontId="13" fillId="8" borderId="8" xfId="0" applyFont="1" applyFill="1" applyBorder="1" applyAlignment="1">
      <alignment horizontal="center"/>
    </xf>
    <xf numFmtId="0" fontId="20" fillId="0" borderId="7" xfId="0" applyFont="1" applyBorder="1"/>
    <xf numFmtId="0" fontId="13" fillId="3" borderId="6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7" fillId="2" borderId="33" xfId="0" applyFont="1" applyFill="1" applyBorder="1" applyAlignment="1">
      <alignment horizontal="center" vertical="top" wrapText="1"/>
    </xf>
    <xf numFmtId="0" fontId="7" fillId="2" borderId="33" xfId="0" applyFont="1" applyFill="1" applyBorder="1" applyAlignment="1">
      <alignment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33" xfId="0" quotePrefix="1" applyFont="1" applyBorder="1" applyAlignment="1">
      <alignment vertical="top" wrapText="1"/>
    </xf>
    <xf numFmtId="0" fontId="17" fillId="0" borderId="33" xfId="0" applyFont="1" applyBorder="1" applyAlignment="1">
      <alignment horizontal="left" vertical="top" wrapText="1"/>
    </xf>
    <xf numFmtId="0" fontId="11" fillId="0" borderId="33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7" fillId="2" borderId="33" xfId="0" applyFont="1" applyFill="1" applyBorder="1" applyAlignment="1">
      <alignment horizontal="left" vertical="top" wrapText="1"/>
    </xf>
    <xf numFmtId="0" fontId="6" fillId="0" borderId="33" xfId="0" quotePrefix="1" applyFont="1" applyBorder="1" applyAlignment="1">
      <alignment horizontal="left" vertical="top" wrapText="1"/>
    </xf>
    <xf numFmtId="6" fontId="6" fillId="0" borderId="33" xfId="0" applyNumberFormat="1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3" fillId="0" borderId="10" xfId="0" applyFont="1" applyBorder="1" applyAlignment="1">
      <alignment horizontal="left" indent="2"/>
    </xf>
    <xf numFmtId="0" fontId="14" fillId="11" borderId="10" xfId="0" applyFont="1" applyFill="1" applyBorder="1" applyAlignment="1"/>
    <xf numFmtId="0" fontId="15" fillId="11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10" fillId="0" borderId="10" xfId="0" applyFont="1" applyBorder="1"/>
    <xf numFmtId="0" fontId="27" fillId="11" borderId="10" xfId="0" applyFont="1" applyFill="1" applyBorder="1"/>
    <xf numFmtId="0" fontId="25" fillId="0" borderId="42" xfId="0" applyFont="1" applyFill="1" applyBorder="1"/>
    <xf numFmtId="0" fontId="25" fillId="0" borderId="42" xfId="0" applyFont="1" applyBorder="1"/>
    <xf numFmtId="0" fontId="24" fillId="14" borderId="10" xfId="0" applyFont="1" applyFill="1" applyBorder="1" applyAlignment="1">
      <alignment horizontal="left"/>
    </xf>
    <xf numFmtId="0" fontId="24" fillId="14" borderId="10" xfId="0" applyFont="1" applyFill="1" applyBorder="1"/>
    <xf numFmtId="0" fontId="27" fillId="11" borderId="43" xfId="0" applyFont="1" applyFill="1" applyBorder="1"/>
    <xf numFmtId="0" fontId="27" fillId="11" borderId="44" xfId="0" applyFont="1" applyFill="1" applyBorder="1" applyAlignment="1"/>
    <xf numFmtId="0" fontId="23" fillId="0" borderId="45" xfId="0" applyFont="1" applyFill="1" applyBorder="1"/>
    <xf numFmtId="0" fontId="0" fillId="0" borderId="45" xfId="0" applyFont="1" applyFill="1" applyBorder="1" applyAlignment="1"/>
    <xf numFmtId="0" fontId="23" fillId="0" borderId="46" xfId="0" applyFont="1" applyFill="1" applyBorder="1" applyAlignment="1"/>
    <xf numFmtId="0" fontId="23" fillId="0" borderId="43" xfId="0" applyFont="1" applyBorder="1"/>
    <xf numFmtId="0" fontId="0" fillId="0" borderId="43" xfId="0" applyFont="1" applyBorder="1" applyAlignment="1"/>
    <xf numFmtId="0" fontId="23" fillId="0" borderId="44" xfId="0" applyFont="1" applyBorder="1" applyAlignment="1"/>
    <xf numFmtId="0" fontId="24" fillId="14" borderId="43" xfId="0" applyFont="1" applyFill="1" applyBorder="1"/>
    <xf numFmtId="0" fontId="24" fillId="14" borderId="44" xfId="0" applyFont="1" applyFill="1" applyBorder="1"/>
    <xf numFmtId="0" fontId="0" fillId="0" borderId="45" xfId="0" applyFont="1" applyBorder="1" applyAlignment="1"/>
    <xf numFmtId="0" fontId="0" fillId="0" borderId="46" xfId="0" applyFont="1" applyBorder="1" applyAlignment="1"/>
    <xf numFmtId="0" fontId="25" fillId="0" borderId="45" xfId="0" applyFont="1" applyFill="1" applyBorder="1"/>
    <xf numFmtId="0" fontId="26" fillId="0" borderId="45" xfId="0" applyFont="1" applyFill="1" applyBorder="1" applyAlignment="1"/>
    <xf numFmtId="0" fontId="25" fillId="0" borderId="46" xfId="0" applyFont="1" applyFill="1" applyBorder="1" applyAlignment="1"/>
    <xf numFmtId="0" fontId="23" fillId="0" borderId="45" xfId="0" applyFont="1" applyBorder="1"/>
    <xf numFmtId="0" fontId="24" fillId="14" borderId="44" xfId="0" applyFont="1" applyFill="1" applyBorder="1" applyAlignment="1"/>
    <xf numFmtId="0" fontId="25" fillId="12" borderId="48" xfId="0" applyFont="1" applyFill="1" applyBorder="1"/>
    <xf numFmtId="0" fontId="25" fillId="12" borderId="47" xfId="0" applyFont="1" applyFill="1" applyBorder="1"/>
    <xf numFmtId="0" fontId="5" fillId="0" borderId="10" xfId="0" applyFont="1" applyBorder="1" applyAlignment="1">
      <alignment horizontal="left"/>
    </xf>
    <xf numFmtId="3" fontId="5" fillId="0" borderId="10" xfId="0" applyNumberFormat="1" applyFont="1" applyBorder="1"/>
    <xf numFmtId="0" fontId="5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49" xfId="0" applyFont="1" applyBorder="1" applyAlignment="1">
      <alignment vertical="top" wrapText="1"/>
    </xf>
    <xf numFmtId="0" fontId="0" fillId="0" borderId="40" xfId="0" applyFont="1" applyBorder="1" applyAlignment="1">
      <alignment vertical="top" wrapText="1"/>
    </xf>
    <xf numFmtId="0" fontId="0" fillId="0" borderId="50" xfId="0" applyFont="1" applyBorder="1" applyAlignment="1">
      <alignment vertical="top" wrapText="1"/>
    </xf>
    <xf numFmtId="0" fontId="0" fillId="0" borderId="51" xfId="0" applyFont="1" applyBorder="1" applyAlignment="1">
      <alignment vertical="top" wrapText="1"/>
    </xf>
    <xf numFmtId="0" fontId="0" fillId="0" borderId="52" xfId="0" applyFont="1" applyBorder="1" applyAlignment="1">
      <alignment vertical="top" wrapText="1"/>
    </xf>
    <xf numFmtId="0" fontId="0" fillId="0" borderId="53" xfId="0" applyFont="1" applyBorder="1" applyAlignment="1">
      <alignment vertical="top" wrapText="1"/>
    </xf>
    <xf numFmtId="0" fontId="0" fillId="0" borderId="41" xfId="0" applyFont="1" applyBorder="1" applyAlignment="1">
      <alignment vertical="top" wrapText="1"/>
    </xf>
    <xf numFmtId="0" fontId="0" fillId="0" borderId="54" xfId="0" applyFont="1" applyBorder="1" applyAlignment="1">
      <alignment vertical="top" wrapText="1"/>
    </xf>
    <xf numFmtId="0" fontId="29" fillId="0" borderId="56" xfId="0" applyFont="1" applyBorder="1" applyAlignment="1">
      <alignment vertical="top" wrapText="1"/>
    </xf>
    <xf numFmtId="0" fontId="29" fillId="0" borderId="55" xfId="0" applyFont="1" applyBorder="1" applyAlignment="1">
      <alignment vertical="top" wrapText="1"/>
    </xf>
    <xf numFmtId="0" fontId="30" fillId="0" borderId="41" xfId="0" applyFont="1" applyBorder="1" applyAlignment="1">
      <alignment vertical="top"/>
    </xf>
    <xf numFmtId="0" fontId="31" fillId="0" borderId="1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200" b="1" i="0">
                <a:solidFill>
                  <a:srgbClr val="757575"/>
                </a:solidFill>
                <a:latin typeface="+mn-lt"/>
              </a:defRPr>
            </a:pPr>
            <a:r>
              <a:rPr lang="en-GB"/>
              <a:t>Jebb Avenue Estate 10 Year Budget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Summary!$B$22</c:f>
              <c:strCache>
                <c:ptCount val="1"/>
                <c:pt idx="0">
                  <c:v>Regular Property Maintenance Charges</c:v>
                </c:pt>
              </c:strCache>
            </c:strRef>
          </c:tx>
          <c:spPr>
            <a:solidFill>
              <a:srgbClr val="ED7D31"/>
            </a:solidFill>
          </c:spPr>
          <c:invertIfNegative val="1"/>
          <c:cat>
            <c:strRef>
              <c:f>Summary!$C$19:$M$19</c:f>
              <c:strCache>
                <c:ptCount val="11"/>
                <c:pt idx="0">
                  <c:v>19/20</c:v>
                </c:pt>
                <c:pt idx="1">
                  <c:v>20/21</c:v>
                </c:pt>
                <c:pt idx="2">
                  <c:v>21/22</c:v>
                </c:pt>
                <c:pt idx="3">
                  <c:v>22/23</c:v>
                </c:pt>
                <c:pt idx="4">
                  <c:v>23/24</c:v>
                </c:pt>
                <c:pt idx="5">
                  <c:v>24/25</c:v>
                </c:pt>
                <c:pt idx="6">
                  <c:v>25/26</c:v>
                </c:pt>
                <c:pt idx="7">
                  <c:v>26/27</c:v>
                </c:pt>
                <c:pt idx="8">
                  <c:v>27/28</c:v>
                </c:pt>
                <c:pt idx="9">
                  <c:v>28/29</c:v>
                </c:pt>
                <c:pt idx="10">
                  <c:v>29/30</c:v>
                </c:pt>
              </c:strCache>
            </c:strRef>
          </c:cat>
          <c:val>
            <c:numRef>
              <c:f>Summary!$C$22:$M$22</c:f>
              <c:numCache>
                <c:formatCode>"£"#,##0</c:formatCode>
                <c:ptCount val="11"/>
                <c:pt idx="0">
                  <c:v>31644</c:v>
                </c:pt>
                <c:pt idx="1">
                  <c:v>50682.2</c:v>
                </c:pt>
                <c:pt idx="2">
                  <c:v>57699.78</c:v>
                </c:pt>
                <c:pt idx="3">
                  <c:v>59430.773400000005</c:v>
                </c:pt>
                <c:pt idx="4">
                  <c:v>61213.696602000004</c:v>
                </c:pt>
                <c:pt idx="5">
                  <c:v>63050.10750006001</c:v>
                </c:pt>
                <c:pt idx="6">
                  <c:v>64941.610725061808</c:v>
                </c:pt>
                <c:pt idx="7">
                  <c:v>66889.859046813668</c:v>
                </c:pt>
                <c:pt idx="8">
                  <c:v>68896.554818218079</c:v>
                </c:pt>
                <c:pt idx="9">
                  <c:v>70963.451462764628</c:v>
                </c:pt>
                <c:pt idx="10">
                  <c:v>73092.355006647558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84D-42A1-AD89-FBF7615DA66B}"/>
            </c:ext>
          </c:extLst>
        </c:ser>
        <c:ser>
          <c:idx val="1"/>
          <c:order val="1"/>
          <c:tx>
            <c:strRef>
              <c:f>Summary!$B$23</c:f>
              <c:strCache>
                <c:ptCount val="1"/>
                <c:pt idx="0">
                  <c:v>Regular Management and Admin Charges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Summary!$C$19:$M$19</c:f>
              <c:strCache>
                <c:ptCount val="11"/>
                <c:pt idx="0">
                  <c:v>19/20</c:v>
                </c:pt>
                <c:pt idx="1">
                  <c:v>20/21</c:v>
                </c:pt>
                <c:pt idx="2">
                  <c:v>21/22</c:v>
                </c:pt>
                <c:pt idx="3">
                  <c:v>22/23</c:v>
                </c:pt>
                <c:pt idx="4">
                  <c:v>23/24</c:v>
                </c:pt>
                <c:pt idx="5">
                  <c:v>24/25</c:v>
                </c:pt>
                <c:pt idx="6">
                  <c:v>25/26</c:v>
                </c:pt>
                <c:pt idx="7">
                  <c:v>26/27</c:v>
                </c:pt>
                <c:pt idx="8">
                  <c:v>27/28</c:v>
                </c:pt>
                <c:pt idx="9">
                  <c:v>28/29</c:v>
                </c:pt>
                <c:pt idx="10">
                  <c:v>29/30</c:v>
                </c:pt>
              </c:strCache>
            </c:strRef>
          </c:cat>
          <c:val>
            <c:numRef>
              <c:f>Summary!$C$23:$M$23</c:f>
              <c:numCache>
                <c:formatCode>"£"#,##0</c:formatCode>
                <c:ptCount val="11"/>
                <c:pt idx="0">
                  <c:v>14592</c:v>
                </c:pt>
                <c:pt idx="1">
                  <c:v>13879</c:v>
                </c:pt>
                <c:pt idx="2">
                  <c:v>14295.37</c:v>
                </c:pt>
                <c:pt idx="3">
                  <c:v>14724.231100000003</c:v>
                </c:pt>
                <c:pt idx="4">
                  <c:v>15165.958033000001</c:v>
                </c:pt>
                <c:pt idx="5">
                  <c:v>15620.936773990001</c:v>
                </c:pt>
                <c:pt idx="6">
                  <c:v>16089.564877209703</c:v>
                </c:pt>
                <c:pt idx="7">
                  <c:v>16572.251823525996</c:v>
                </c:pt>
                <c:pt idx="8">
                  <c:v>17069.419378231774</c:v>
                </c:pt>
                <c:pt idx="9">
                  <c:v>17581.501959578727</c:v>
                </c:pt>
                <c:pt idx="10">
                  <c:v>18108.947018366089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4D-42A1-AD89-FBF7615DA66B}"/>
            </c:ext>
          </c:extLst>
        </c:ser>
        <c:ser>
          <c:idx val="2"/>
          <c:order val="2"/>
          <c:tx>
            <c:strRef>
              <c:f>Summary!$B$24</c:f>
              <c:strCache>
                <c:ptCount val="1"/>
                <c:pt idx="0">
                  <c:v>Capital Works Charges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Summary!$C$19:$M$19</c:f>
              <c:strCache>
                <c:ptCount val="11"/>
                <c:pt idx="0">
                  <c:v>19/20</c:v>
                </c:pt>
                <c:pt idx="1">
                  <c:v>20/21</c:v>
                </c:pt>
                <c:pt idx="2">
                  <c:v>21/22</c:v>
                </c:pt>
                <c:pt idx="3">
                  <c:v>22/23</c:v>
                </c:pt>
                <c:pt idx="4">
                  <c:v>23/24</c:v>
                </c:pt>
                <c:pt idx="5">
                  <c:v>24/25</c:v>
                </c:pt>
                <c:pt idx="6">
                  <c:v>25/26</c:v>
                </c:pt>
                <c:pt idx="7">
                  <c:v>26/27</c:v>
                </c:pt>
                <c:pt idx="8">
                  <c:v>27/28</c:v>
                </c:pt>
                <c:pt idx="9">
                  <c:v>28/29</c:v>
                </c:pt>
                <c:pt idx="10">
                  <c:v>29/30</c:v>
                </c:pt>
              </c:strCache>
            </c:strRef>
          </c:cat>
          <c:val>
            <c:numRef>
              <c:f>Summary!$C$24:$M$24</c:f>
              <c:numCache>
                <c:formatCode>"£"#,##0</c:formatCode>
                <c:ptCount val="11"/>
                <c:pt idx="0">
                  <c:v>0</c:v>
                </c:pt>
                <c:pt idx="1">
                  <c:v>148030</c:v>
                </c:pt>
                <c:pt idx="2">
                  <c:v>38050</c:v>
                </c:pt>
                <c:pt idx="3">
                  <c:v>16300</c:v>
                </c:pt>
                <c:pt idx="4">
                  <c:v>16300</c:v>
                </c:pt>
                <c:pt idx="5">
                  <c:v>8000</c:v>
                </c:pt>
                <c:pt idx="6">
                  <c:v>61300</c:v>
                </c:pt>
                <c:pt idx="7">
                  <c:v>78000</c:v>
                </c:pt>
                <c:pt idx="8">
                  <c:v>8300</c:v>
                </c:pt>
                <c:pt idx="9">
                  <c:v>70000</c:v>
                </c:pt>
                <c:pt idx="10">
                  <c:v>53300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4D-42A1-AD89-FBF7615DA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7272784"/>
        <c:axId val="1627358315"/>
      </c:barChart>
      <c:lineChart>
        <c:grouping val="standard"/>
        <c:varyColors val="1"/>
        <c:ser>
          <c:idx val="3"/>
          <c:order val="3"/>
          <c:tx>
            <c:strRef>
              <c:f>Summary!$B$21</c:f>
              <c:strCache>
                <c:ptCount val="1"/>
                <c:pt idx="0">
                  <c:v>Income (Service Charge + Shed Rental)</c:v>
                </c:pt>
              </c:strCache>
            </c:strRef>
          </c:tx>
          <c:spPr>
            <a:ln w="28575" cmpd="sng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Summary!$C$19:$M$19</c:f>
              <c:strCache>
                <c:ptCount val="11"/>
                <c:pt idx="0">
                  <c:v>19/20</c:v>
                </c:pt>
                <c:pt idx="1">
                  <c:v>20/21</c:v>
                </c:pt>
                <c:pt idx="2">
                  <c:v>21/22</c:v>
                </c:pt>
                <c:pt idx="3">
                  <c:v>22/23</c:v>
                </c:pt>
                <c:pt idx="4">
                  <c:v>23/24</c:v>
                </c:pt>
                <c:pt idx="5">
                  <c:v>24/25</c:v>
                </c:pt>
                <c:pt idx="6">
                  <c:v>25/26</c:v>
                </c:pt>
                <c:pt idx="7">
                  <c:v>26/27</c:v>
                </c:pt>
                <c:pt idx="8">
                  <c:v>27/28</c:v>
                </c:pt>
                <c:pt idx="9">
                  <c:v>28/29</c:v>
                </c:pt>
                <c:pt idx="10">
                  <c:v>29/30</c:v>
                </c:pt>
              </c:strCache>
            </c:strRef>
          </c:cat>
          <c:val>
            <c:numRef>
              <c:f>Summary!$C$21:$M$21</c:f>
              <c:numCache>
                <c:formatCode>"£"#,##0</c:formatCode>
                <c:ptCount val="11"/>
                <c:pt idx="0">
                  <c:v>67761</c:v>
                </c:pt>
                <c:pt idx="1">
                  <c:v>77760</c:v>
                </c:pt>
                <c:pt idx="2">
                  <c:v>84909.60000000002</c:v>
                </c:pt>
                <c:pt idx="3">
                  <c:v>93400.560000000027</c:v>
                </c:pt>
                <c:pt idx="4">
                  <c:v>102740.61600000005</c:v>
                </c:pt>
                <c:pt idx="5">
                  <c:v>113014.67760000005</c:v>
                </c:pt>
                <c:pt idx="6">
                  <c:v>116405.11792800007</c:v>
                </c:pt>
                <c:pt idx="7">
                  <c:v>119897.27146584004</c:v>
                </c:pt>
                <c:pt idx="8">
                  <c:v>123494.18960981525</c:v>
                </c:pt>
                <c:pt idx="9">
                  <c:v>127199.01529810972</c:v>
                </c:pt>
                <c:pt idx="10">
                  <c:v>131014.985757053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4D-42A1-AD89-FBF7615DA66B}"/>
            </c:ext>
          </c:extLst>
        </c:ser>
        <c:ser>
          <c:idx val="4"/>
          <c:order val="4"/>
          <c:tx>
            <c:strRef>
              <c:f>Summary!$B$25</c:f>
              <c:strCache>
                <c:ptCount val="1"/>
                <c:pt idx="0">
                  <c:v>Final Sinking Fund Balance</c:v>
                </c:pt>
              </c:strCache>
            </c:strRef>
          </c:tx>
          <c:spPr>
            <a:ln w="28575" cmpd="sng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Summary!$C$19:$M$19</c:f>
              <c:strCache>
                <c:ptCount val="11"/>
                <c:pt idx="0">
                  <c:v>19/20</c:v>
                </c:pt>
                <c:pt idx="1">
                  <c:v>20/21</c:v>
                </c:pt>
                <c:pt idx="2">
                  <c:v>21/22</c:v>
                </c:pt>
                <c:pt idx="3">
                  <c:v>22/23</c:v>
                </c:pt>
                <c:pt idx="4">
                  <c:v>23/24</c:v>
                </c:pt>
                <c:pt idx="5">
                  <c:v>24/25</c:v>
                </c:pt>
                <c:pt idx="6">
                  <c:v>25/26</c:v>
                </c:pt>
                <c:pt idx="7">
                  <c:v>26/27</c:v>
                </c:pt>
                <c:pt idx="8">
                  <c:v>27/28</c:v>
                </c:pt>
                <c:pt idx="9">
                  <c:v>28/29</c:v>
                </c:pt>
                <c:pt idx="10">
                  <c:v>29/30</c:v>
                </c:pt>
              </c:strCache>
            </c:strRef>
          </c:cat>
          <c:val>
            <c:numRef>
              <c:f>Summary!$C$25:$M$25</c:f>
              <c:numCache>
                <c:formatCode>"£"#,##0</c:formatCode>
                <c:ptCount val="11"/>
                <c:pt idx="0">
                  <c:v>217264</c:v>
                </c:pt>
                <c:pt idx="1">
                  <c:v>82432.799999999988</c:v>
                </c:pt>
                <c:pt idx="2">
                  <c:v>57297.250000000015</c:v>
                </c:pt>
                <c:pt idx="3">
                  <c:v>60242.805500000031</c:v>
                </c:pt>
                <c:pt idx="4">
                  <c:v>70303.766865000085</c:v>
                </c:pt>
                <c:pt idx="5">
                  <c:v>96647.400190950124</c:v>
                </c:pt>
                <c:pt idx="6">
                  <c:v>70721.342516678676</c:v>
                </c:pt>
                <c:pt idx="7">
                  <c:v>29156.503112179038</c:v>
                </c:pt>
                <c:pt idx="8">
                  <c:v>58384.718525544435</c:v>
                </c:pt>
                <c:pt idx="9">
                  <c:v>27038.780401310796</c:v>
                </c:pt>
                <c:pt idx="10">
                  <c:v>13552.464133350135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4D-42A1-AD89-FBF7615DA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272784"/>
        <c:axId val="1627358315"/>
      </c:lineChart>
      <c:catAx>
        <c:axId val="1967272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627358315"/>
        <c:crosses val="autoZero"/>
        <c:auto val="1"/>
        <c:lblAlgn val="ctr"/>
        <c:lblOffset val="100"/>
        <c:noMultiLvlLbl val="1"/>
      </c:catAx>
      <c:valAx>
        <c:axId val="162735831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 w="3175">
              <a:solidFill>
                <a:srgbClr val="CCCCCC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GB"/>
              </a:p>
            </c:rich>
          </c:tx>
          <c:layout/>
          <c:overlay val="0"/>
        </c:title>
        <c:numFmt formatCode="&quot;£&quot;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67272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3505576384076066"/>
          <c:y val="0.26183059273067899"/>
          <c:w val="0.25743439016040282"/>
          <c:h val="0.39752928410450461"/>
        </c:manualLayout>
      </c:layout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</xdr:row>
      <xdr:rowOff>95250</xdr:rowOff>
    </xdr:from>
    <xdr:ext cx="8982075" cy="2695575"/>
    <xdr:graphicFrame macro="">
      <xdr:nvGraphicFramePr>
        <xdr:cNvPr id="135067577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showGridLines="0" workbookViewId="0">
      <selection activeCell="C21" sqref="C21"/>
    </sheetView>
  </sheetViews>
  <sheetFormatPr defaultRowHeight="14" x14ac:dyDescent="0.3"/>
  <cols>
    <col min="1" max="1" width="2.58203125" style="181" customWidth="1"/>
    <col min="2" max="2" width="2.25" style="181" customWidth="1"/>
    <col min="3" max="3" width="43.1640625" style="181" bestFit="1" customWidth="1"/>
    <col min="4" max="4" width="53" style="181" customWidth="1"/>
    <col min="5" max="5" width="13.4140625" style="181" customWidth="1"/>
    <col min="6" max="6" width="2.6640625" style="181" customWidth="1"/>
    <col min="7" max="16384" width="8.6640625" style="181"/>
  </cols>
  <sheetData>
    <row r="1" spans="2:6" ht="14.5" thickBot="1" x14ac:dyDescent="0.35"/>
    <row r="2" spans="2:6" x14ac:dyDescent="0.3">
      <c r="B2" s="182"/>
      <c r="C2" s="183"/>
      <c r="D2" s="183"/>
      <c r="E2" s="183"/>
      <c r="F2" s="184"/>
    </row>
    <row r="3" spans="2:6" ht="14.5" thickBot="1" x14ac:dyDescent="0.35">
      <c r="B3" s="185"/>
      <c r="C3" s="192" t="s">
        <v>147</v>
      </c>
      <c r="D3" s="188"/>
      <c r="E3" s="188"/>
      <c r="F3" s="186"/>
    </row>
    <row r="4" spans="2:6" ht="8" customHeight="1" x14ac:dyDescent="0.3">
      <c r="B4" s="185"/>
      <c r="F4" s="186"/>
    </row>
    <row r="5" spans="2:6" ht="14.5" thickBot="1" x14ac:dyDescent="0.35">
      <c r="B5" s="185"/>
      <c r="C5" s="193" t="s">
        <v>152</v>
      </c>
      <c r="D5" s="193" t="s">
        <v>153</v>
      </c>
      <c r="E5" s="193" t="s">
        <v>154</v>
      </c>
      <c r="F5" s="186"/>
    </row>
    <row r="6" spans="2:6" x14ac:dyDescent="0.3">
      <c r="B6" s="185"/>
      <c r="C6" s="190" t="s">
        <v>148</v>
      </c>
      <c r="D6" s="190" t="s">
        <v>155</v>
      </c>
      <c r="E6" s="190" t="s">
        <v>156</v>
      </c>
      <c r="F6" s="186"/>
    </row>
    <row r="7" spans="2:6" x14ac:dyDescent="0.3">
      <c r="B7" s="185"/>
      <c r="C7" s="191" t="s">
        <v>149</v>
      </c>
      <c r="D7" s="191" t="s">
        <v>157</v>
      </c>
      <c r="E7" s="191" t="s">
        <v>156</v>
      </c>
      <c r="F7" s="186"/>
    </row>
    <row r="8" spans="2:6" x14ac:dyDescent="0.3">
      <c r="B8" s="185"/>
      <c r="C8" s="191" t="s">
        <v>150</v>
      </c>
      <c r="D8" s="191" t="s">
        <v>158</v>
      </c>
      <c r="E8" s="191" t="s">
        <v>156</v>
      </c>
      <c r="F8" s="186"/>
    </row>
    <row r="9" spans="2:6" ht="25" x14ac:dyDescent="0.3">
      <c r="B9" s="185"/>
      <c r="C9" s="191" t="s">
        <v>151</v>
      </c>
      <c r="D9" s="191" t="s">
        <v>159</v>
      </c>
      <c r="E9" s="191" t="s">
        <v>156</v>
      </c>
      <c r="F9" s="186"/>
    </row>
    <row r="10" spans="2:6" x14ac:dyDescent="0.3">
      <c r="B10" s="185"/>
      <c r="C10" s="191"/>
      <c r="D10" s="191"/>
      <c r="E10" s="191"/>
      <c r="F10" s="186"/>
    </row>
    <row r="11" spans="2:6" x14ac:dyDescent="0.3">
      <c r="B11" s="185"/>
      <c r="C11" s="191"/>
      <c r="D11" s="191"/>
      <c r="E11" s="191"/>
      <c r="F11" s="186"/>
    </row>
    <row r="12" spans="2:6" x14ac:dyDescent="0.3">
      <c r="B12" s="185"/>
      <c r="C12" s="191"/>
      <c r="D12" s="191"/>
      <c r="E12" s="191"/>
      <c r="F12" s="186"/>
    </row>
    <row r="13" spans="2:6" x14ac:dyDescent="0.3">
      <c r="B13" s="185"/>
      <c r="C13" s="191"/>
      <c r="D13" s="191"/>
      <c r="E13" s="191"/>
      <c r="F13" s="186"/>
    </row>
    <row r="14" spans="2:6" x14ac:dyDescent="0.3">
      <c r="B14" s="185"/>
      <c r="C14" s="191"/>
      <c r="D14" s="191"/>
      <c r="E14" s="191"/>
      <c r="F14" s="186"/>
    </row>
    <row r="15" spans="2:6" x14ac:dyDescent="0.3">
      <c r="B15" s="185"/>
      <c r="C15" s="191"/>
      <c r="D15" s="191"/>
      <c r="E15" s="191"/>
      <c r="F15" s="186"/>
    </row>
    <row r="16" spans="2:6" x14ac:dyDescent="0.3">
      <c r="B16" s="185"/>
      <c r="C16" s="191"/>
      <c r="D16" s="191"/>
      <c r="E16" s="191"/>
      <c r="F16" s="186"/>
    </row>
    <row r="17" spans="2:6" x14ac:dyDescent="0.3">
      <c r="B17" s="185"/>
      <c r="C17" s="191"/>
      <c r="D17" s="191"/>
      <c r="E17" s="191"/>
      <c r="F17" s="186"/>
    </row>
    <row r="18" spans="2:6" x14ac:dyDescent="0.3">
      <c r="B18" s="185"/>
      <c r="C18" s="191"/>
      <c r="D18" s="191"/>
      <c r="E18" s="191"/>
      <c r="F18" s="186"/>
    </row>
    <row r="19" spans="2:6" ht="14.5" thickBot="1" x14ac:dyDescent="0.35">
      <c r="B19" s="187"/>
      <c r="C19" s="188"/>
      <c r="D19" s="188"/>
      <c r="E19" s="188"/>
      <c r="F19" s="18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000"/>
  <sheetViews>
    <sheetView showGridLines="0" tabSelected="1" zoomScale="90" zoomScaleNormal="90" workbookViewId="0">
      <selection activeCell="P10" sqref="P10"/>
    </sheetView>
  </sheetViews>
  <sheetFormatPr defaultColWidth="12.6640625" defaultRowHeight="15" customHeight="1" x14ac:dyDescent="0.3"/>
  <cols>
    <col min="1" max="1" width="2.75" customWidth="1"/>
    <col min="2" max="2" width="34.1640625" customWidth="1"/>
    <col min="3" max="3" width="8.5" customWidth="1"/>
    <col min="4" max="4" width="8.9140625" customWidth="1"/>
    <col min="5" max="13" width="7.6640625" customWidth="1"/>
    <col min="14" max="14" width="10.58203125" customWidth="1"/>
    <col min="15" max="26" width="7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spans="2:16" ht="14.25" customHeight="1" x14ac:dyDescent="0.35">
      <c r="P17" s="1"/>
    </row>
    <row r="18" spans="2:16" ht="14.25" customHeight="1" x14ac:dyDescent="0.3"/>
    <row r="19" spans="2:16" ht="14.25" customHeight="1" x14ac:dyDescent="0.35">
      <c r="B19" s="2" t="s">
        <v>0</v>
      </c>
      <c r="C19" s="3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5" t="s">
        <v>7</v>
      </c>
      <c r="J19" s="5" t="s">
        <v>8</v>
      </c>
      <c r="K19" s="5" t="s">
        <v>9</v>
      </c>
      <c r="L19" s="5" t="s">
        <v>10</v>
      </c>
      <c r="M19" s="33" t="s">
        <v>11</v>
      </c>
      <c r="N19" s="34" t="s">
        <v>82</v>
      </c>
      <c r="P19" s="1"/>
    </row>
    <row r="20" spans="2:16" ht="14.25" customHeight="1" thickBot="1" x14ac:dyDescent="0.4">
      <c r="B20" s="6" t="s">
        <v>12</v>
      </c>
      <c r="C20" s="102">
        <f>'Budget 2015 - 2030'!I38</f>
        <v>195739</v>
      </c>
      <c r="D20" s="102">
        <f t="shared" ref="D20:L20" si="0">C25</f>
        <v>217264</v>
      </c>
      <c r="E20" s="102">
        <f t="shared" si="0"/>
        <v>82432.799999999988</v>
      </c>
      <c r="F20" s="102">
        <f t="shared" si="0"/>
        <v>57297.250000000015</v>
      </c>
      <c r="G20" s="102">
        <f t="shared" si="0"/>
        <v>60242.805500000031</v>
      </c>
      <c r="H20" s="102">
        <f t="shared" si="0"/>
        <v>70303.766865000085</v>
      </c>
      <c r="I20" s="102">
        <f t="shared" si="0"/>
        <v>96647.400190950124</v>
      </c>
      <c r="J20" s="102">
        <f t="shared" si="0"/>
        <v>70721.342516678676</v>
      </c>
      <c r="K20" s="102">
        <f t="shared" si="0"/>
        <v>29156.503112179038</v>
      </c>
      <c r="L20" s="102">
        <f t="shared" si="0"/>
        <v>58384.718525544435</v>
      </c>
      <c r="M20" s="103">
        <f>L25</f>
        <v>27038.780401310796</v>
      </c>
      <c r="N20" s="104" t="s">
        <v>74</v>
      </c>
    </row>
    <row r="21" spans="2:16" ht="14.25" customHeight="1" x14ac:dyDescent="0.35">
      <c r="B21" s="7" t="s">
        <v>13</v>
      </c>
      <c r="C21" s="105">
        <f>'Budget 2015 - 2030'!K4</f>
        <v>67761</v>
      </c>
      <c r="D21" s="105">
        <f>'Budget 2015 - 2030'!M4</f>
        <v>77760</v>
      </c>
      <c r="E21" s="105">
        <f>'Budget 2015 - 2030'!O4</f>
        <v>84909.60000000002</v>
      </c>
      <c r="F21" s="105">
        <f>'Budget 2015 - 2030'!Q4</f>
        <v>93400.560000000027</v>
      </c>
      <c r="G21" s="105">
        <f>'Budget 2015 - 2030'!S4</f>
        <v>102740.61600000005</v>
      </c>
      <c r="H21" s="105">
        <f>'Budget 2015 - 2030'!U4</f>
        <v>113014.67760000005</v>
      </c>
      <c r="I21" s="105">
        <f>'Budget 2015 - 2030'!W4</f>
        <v>116405.11792800007</v>
      </c>
      <c r="J21" s="105">
        <f>'Budget 2015 - 2030'!Y4</f>
        <v>119897.27146584004</v>
      </c>
      <c r="K21" s="105">
        <f>'Budget 2015 - 2030'!AA4</f>
        <v>123494.18960981525</v>
      </c>
      <c r="L21" s="105">
        <f>'Budget 2015 - 2030'!AC4</f>
        <v>127199.01529810972</v>
      </c>
      <c r="M21" s="106">
        <f>'Budget 2015 - 2030'!AE4</f>
        <v>131014.985757053</v>
      </c>
      <c r="N21" s="107">
        <f>SUM(D21:M21)</f>
        <v>1089836.0336588183</v>
      </c>
    </row>
    <row r="22" spans="2:16" ht="14.25" customHeight="1" x14ac:dyDescent="0.35">
      <c r="B22" s="8" t="s">
        <v>14</v>
      </c>
      <c r="C22" s="108">
        <f>'Budget 2015 - 2030'!L15</f>
        <v>31644</v>
      </c>
      <c r="D22" s="108">
        <f>'Budget 2015 - 2030'!N15</f>
        <v>50682.2</v>
      </c>
      <c r="E22" s="108">
        <f>'Budget 2015 - 2030'!P15</f>
        <v>57699.78</v>
      </c>
      <c r="F22" s="108">
        <f>'Budget 2015 - 2030'!R15</f>
        <v>59430.773400000005</v>
      </c>
      <c r="G22" s="108">
        <f>'Budget 2015 - 2030'!T15</f>
        <v>61213.696602000004</v>
      </c>
      <c r="H22" s="108">
        <f>'Budget 2015 - 2030'!V15</f>
        <v>63050.10750006001</v>
      </c>
      <c r="I22" s="108">
        <f>'Budget 2015 - 2030'!X15</f>
        <v>64941.610725061808</v>
      </c>
      <c r="J22" s="108">
        <f>'Budget 2015 - 2030'!Z15</f>
        <v>66889.859046813668</v>
      </c>
      <c r="K22" s="108">
        <f>'Budget 2015 - 2030'!AB15</f>
        <v>68896.554818218079</v>
      </c>
      <c r="L22" s="108">
        <f>'Budget 2015 - 2030'!AD15</f>
        <v>70963.451462764628</v>
      </c>
      <c r="M22" s="109">
        <f>'Budget 2015 - 2030'!AF15</f>
        <v>73092.355006647558</v>
      </c>
      <c r="N22" s="110">
        <f t="shared" ref="N22:N24" si="1">SUM(D22:M22)</f>
        <v>636860.38856156578</v>
      </c>
      <c r="P22" s="1"/>
    </row>
    <row r="23" spans="2:16" ht="14.25" customHeight="1" x14ac:dyDescent="0.35">
      <c r="B23" s="8" t="s">
        <v>15</v>
      </c>
      <c r="C23" s="108">
        <f>'Budget 2015 - 2030'!L25</f>
        <v>14592</v>
      </c>
      <c r="D23" s="108">
        <f>'Budget 2015 - 2030'!N25</f>
        <v>13879</v>
      </c>
      <c r="E23" s="108">
        <f>'Budget 2015 - 2030'!P25</f>
        <v>14295.37</v>
      </c>
      <c r="F23" s="108">
        <f>'Budget 2015 - 2030'!R25</f>
        <v>14724.231100000003</v>
      </c>
      <c r="G23" s="108">
        <f>'Budget 2015 - 2030'!T25</f>
        <v>15165.958033000001</v>
      </c>
      <c r="H23" s="108">
        <f>'Budget 2015 - 2030'!V25</f>
        <v>15620.936773990001</v>
      </c>
      <c r="I23" s="108">
        <f>'Budget 2015 - 2030'!X25</f>
        <v>16089.564877209703</v>
      </c>
      <c r="J23" s="108">
        <f>'Budget 2015 - 2030'!Z25</f>
        <v>16572.251823525996</v>
      </c>
      <c r="K23" s="108">
        <f>'Budget 2015 - 2030'!AB25</f>
        <v>17069.419378231774</v>
      </c>
      <c r="L23" s="108">
        <f>'Budget 2015 - 2030'!AD25</f>
        <v>17581.501959578727</v>
      </c>
      <c r="M23" s="109">
        <f>'Budget 2015 - 2030'!AF25</f>
        <v>18108.947018366089</v>
      </c>
      <c r="N23" s="110">
        <f t="shared" si="1"/>
        <v>159107.18096390227</v>
      </c>
    </row>
    <row r="24" spans="2:16" ht="14.25" customHeight="1" thickBot="1" x14ac:dyDescent="0.4">
      <c r="B24" s="9" t="s">
        <v>16</v>
      </c>
      <c r="C24" s="111">
        <f>'Budget 2015 - 2030'!L32</f>
        <v>0</v>
      </c>
      <c r="D24" s="111">
        <f>'Budget 2015 - 2030'!N32</f>
        <v>148030</v>
      </c>
      <c r="E24" s="111">
        <f>'Budget 2015 - 2030'!P32</f>
        <v>38050</v>
      </c>
      <c r="F24" s="111">
        <f>'Budget 2015 - 2030'!R32</f>
        <v>16300</v>
      </c>
      <c r="G24" s="111">
        <f>'Budget 2015 - 2030'!T32</f>
        <v>16300</v>
      </c>
      <c r="H24" s="111">
        <f>'Budget 2015 - 2030'!V32</f>
        <v>8000</v>
      </c>
      <c r="I24" s="111">
        <f>'Budget 2015 - 2030'!X32</f>
        <v>61300</v>
      </c>
      <c r="J24" s="111">
        <f>'Budget 2015 - 2030'!Z32</f>
        <v>78000</v>
      </c>
      <c r="K24" s="111">
        <f>'Budget 2015 - 2030'!AB32</f>
        <v>8300</v>
      </c>
      <c r="L24" s="111">
        <f>'Budget 2015 - 2030'!AD32</f>
        <v>70000</v>
      </c>
      <c r="M24" s="112">
        <f>'Budget 2015 - 2030'!AF32</f>
        <v>53300</v>
      </c>
      <c r="N24" s="113">
        <f t="shared" si="1"/>
        <v>497580</v>
      </c>
    </row>
    <row r="25" spans="2:16" ht="14.25" customHeight="1" thickBot="1" x14ac:dyDescent="0.4">
      <c r="B25" s="10" t="s">
        <v>17</v>
      </c>
      <c r="C25" s="114">
        <f>'Budget 2015 - 2030'!K38</f>
        <v>217264</v>
      </c>
      <c r="D25" s="114">
        <f>'Budget 2015 - 2030'!M38</f>
        <v>82432.799999999988</v>
      </c>
      <c r="E25" s="114">
        <f>'Budget 2015 - 2030'!O38</f>
        <v>57297.250000000015</v>
      </c>
      <c r="F25" s="114">
        <f>'Budget 2015 - 2030'!Q38</f>
        <v>60242.805500000031</v>
      </c>
      <c r="G25" s="114">
        <f>'Budget 2015 - 2030'!S38</f>
        <v>70303.766865000085</v>
      </c>
      <c r="H25" s="114">
        <f>'Budget 2015 - 2030'!U38</f>
        <v>96647.400190950124</v>
      </c>
      <c r="I25" s="114">
        <f>'Budget 2015 - 2030'!W38</f>
        <v>70721.342516678676</v>
      </c>
      <c r="J25" s="114">
        <f>'Budget 2015 - 2030'!Y38</f>
        <v>29156.503112179038</v>
      </c>
      <c r="K25" s="114">
        <f>'Budget 2015 - 2030'!AA38</f>
        <v>58384.718525544435</v>
      </c>
      <c r="L25" s="114">
        <f>'Budget 2015 - 2030'!AC38</f>
        <v>27038.780401310796</v>
      </c>
      <c r="M25" s="115">
        <f>'Budget 2015 - 2030'!AE38</f>
        <v>13552.464133350135</v>
      </c>
      <c r="N25" s="116" t="s">
        <v>74</v>
      </c>
    </row>
    <row r="26" spans="2:16" ht="14.25" customHeight="1" x14ac:dyDescent="0.3"/>
    <row r="27" spans="2:16" ht="14.25" customHeight="1" x14ac:dyDescent="0.3"/>
    <row r="28" spans="2:16" ht="14.25" customHeight="1" x14ac:dyDescent="0.3"/>
    <row r="29" spans="2:16" ht="14.25" customHeight="1" x14ac:dyDescent="0.35">
      <c r="K29" s="1"/>
    </row>
    <row r="30" spans="2:16" ht="14.25" customHeight="1" x14ac:dyDescent="0.3"/>
    <row r="31" spans="2:16" ht="14.25" customHeight="1" x14ac:dyDescent="0.3"/>
    <row r="32" spans="2:16" ht="14.25" customHeight="1" x14ac:dyDescent="0.3"/>
    <row r="33" spans="13:14" ht="14.25" customHeight="1" x14ac:dyDescent="0.3"/>
    <row r="34" spans="13:14" ht="14.25" customHeight="1" x14ac:dyDescent="0.35">
      <c r="M34" s="1"/>
      <c r="N34" s="1"/>
    </row>
    <row r="35" spans="13:14" ht="14.25" customHeight="1" x14ac:dyDescent="0.3"/>
    <row r="36" spans="13:14" ht="14.25" customHeight="1" x14ac:dyDescent="0.3"/>
    <row r="37" spans="13:14" ht="14.25" customHeight="1" x14ac:dyDescent="0.3"/>
    <row r="38" spans="13:14" ht="14.25" customHeight="1" x14ac:dyDescent="0.3"/>
    <row r="39" spans="13:14" ht="14.25" customHeight="1" x14ac:dyDescent="0.3"/>
    <row r="40" spans="13:14" ht="14.25" customHeight="1" x14ac:dyDescent="0.3"/>
    <row r="41" spans="13:14" ht="14.25" customHeight="1" x14ac:dyDescent="0.3"/>
    <row r="42" spans="13:14" ht="14.25" customHeight="1" x14ac:dyDescent="0.3"/>
    <row r="43" spans="13:14" ht="14.25" customHeight="1" x14ac:dyDescent="0.3"/>
    <row r="44" spans="13:14" ht="14.25" customHeight="1" x14ac:dyDescent="0.3"/>
    <row r="45" spans="13:14" ht="14.25" customHeight="1" x14ac:dyDescent="0.3"/>
    <row r="46" spans="13:14" ht="14.25" customHeight="1" x14ac:dyDescent="0.3"/>
    <row r="47" spans="13:14" ht="14.25" customHeight="1" x14ac:dyDescent="0.3"/>
    <row r="48" spans="13:14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1001"/>
  <sheetViews>
    <sheetView showGridLines="0" zoomScale="60" zoomScaleNormal="6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H33" sqref="AH33"/>
    </sheetView>
  </sheetViews>
  <sheetFormatPr defaultColWidth="12.6640625" defaultRowHeight="15" customHeight="1" x14ac:dyDescent="0.35"/>
  <cols>
    <col min="1" max="1" width="3.9140625" style="27" customWidth="1"/>
    <col min="2" max="2" width="39.4140625" style="27" customWidth="1"/>
    <col min="3" max="3" width="6.5" style="27" customWidth="1"/>
    <col min="4" max="4" width="7.75" style="27" customWidth="1"/>
    <col min="5" max="5" width="7.5" style="27" customWidth="1"/>
    <col min="6" max="6" width="7.75" style="27" customWidth="1"/>
    <col min="7" max="7" width="7.5" style="27" customWidth="1"/>
    <col min="8" max="8" width="7.75" style="27" customWidth="1"/>
    <col min="9" max="9" width="7.5" style="27" customWidth="1"/>
    <col min="10" max="10" width="8.4140625" style="27" customWidth="1"/>
    <col min="11" max="11" width="7.5" style="27" customWidth="1"/>
    <col min="12" max="32" width="7.6640625" style="27" customWidth="1"/>
    <col min="33" max="16384" width="12.6640625" style="27"/>
  </cols>
  <sheetData>
    <row r="1" spans="2:32" ht="14.25" customHeight="1" x14ac:dyDescent="0.35"/>
    <row r="2" spans="2:32" ht="14.25" customHeight="1" x14ac:dyDescent="0.35">
      <c r="B2" s="35"/>
      <c r="C2" s="128" t="s">
        <v>18</v>
      </c>
      <c r="D2" s="127"/>
      <c r="E2" s="129" t="s">
        <v>19</v>
      </c>
      <c r="F2" s="127"/>
      <c r="G2" s="130" t="s">
        <v>20</v>
      </c>
      <c r="H2" s="125"/>
      <c r="I2" s="129" t="s">
        <v>21</v>
      </c>
      <c r="J2" s="127"/>
      <c r="K2" s="130" t="s">
        <v>1</v>
      </c>
      <c r="L2" s="125"/>
      <c r="M2" s="131" t="s">
        <v>2</v>
      </c>
      <c r="N2" s="127"/>
      <c r="O2" s="132" t="s">
        <v>3</v>
      </c>
      <c r="P2" s="125"/>
      <c r="Q2" s="131" t="s">
        <v>4</v>
      </c>
      <c r="R2" s="127"/>
      <c r="S2" s="132" t="s">
        <v>5</v>
      </c>
      <c r="T2" s="125"/>
      <c r="U2" s="131" t="s">
        <v>6</v>
      </c>
      <c r="V2" s="127"/>
      <c r="W2" s="124" t="s">
        <v>7</v>
      </c>
      <c r="X2" s="125"/>
      <c r="Y2" s="126" t="s">
        <v>8</v>
      </c>
      <c r="Z2" s="127"/>
      <c r="AA2" s="124" t="s">
        <v>9</v>
      </c>
      <c r="AB2" s="125"/>
      <c r="AC2" s="126" t="s">
        <v>10</v>
      </c>
      <c r="AD2" s="127"/>
      <c r="AE2" s="124" t="s">
        <v>11</v>
      </c>
      <c r="AF2" s="125"/>
    </row>
    <row r="3" spans="2:32" ht="14.25" customHeight="1" x14ac:dyDescent="0.35">
      <c r="B3" s="36"/>
      <c r="C3" s="37" t="s">
        <v>22</v>
      </c>
      <c r="D3" s="38" t="s">
        <v>23</v>
      </c>
      <c r="E3" s="39" t="s">
        <v>22</v>
      </c>
      <c r="F3" s="38" t="s">
        <v>23</v>
      </c>
      <c r="G3" s="40" t="s">
        <v>22</v>
      </c>
      <c r="H3" s="40" t="s">
        <v>23</v>
      </c>
      <c r="I3" s="39" t="s">
        <v>22</v>
      </c>
      <c r="J3" s="38" t="s">
        <v>23</v>
      </c>
      <c r="K3" s="40" t="s">
        <v>22</v>
      </c>
      <c r="L3" s="40" t="s">
        <v>23</v>
      </c>
      <c r="M3" s="41" t="s">
        <v>22</v>
      </c>
      <c r="N3" s="42" t="s">
        <v>23</v>
      </c>
      <c r="O3" s="43" t="s">
        <v>22</v>
      </c>
      <c r="P3" s="43" t="s">
        <v>23</v>
      </c>
      <c r="Q3" s="41" t="s">
        <v>22</v>
      </c>
      <c r="R3" s="42" t="s">
        <v>23</v>
      </c>
      <c r="S3" s="43" t="s">
        <v>22</v>
      </c>
      <c r="T3" s="43" t="s">
        <v>23</v>
      </c>
      <c r="U3" s="41" t="s">
        <v>22</v>
      </c>
      <c r="V3" s="42" t="s">
        <v>23</v>
      </c>
      <c r="W3" s="44" t="s">
        <v>22</v>
      </c>
      <c r="X3" s="44" t="s">
        <v>23</v>
      </c>
      <c r="Y3" s="45" t="s">
        <v>22</v>
      </c>
      <c r="Z3" s="46" t="s">
        <v>23</v>
      </c>
      <c r="AA3" s="44" t="s">
        <v>22</v>
      </c>
      <c r="AB3" s="44" t="s">
        <v>23</v>
      </c>
      <c r="AC3" s="45" t="s">
        <v>22</v>
      </c>
      <c r="AD3" s="46" t="s">
        <v>23</v>
      </c>
      <c r="AE3" s="44" t="s">
        <v>22</v>
      </c>
      <c r="AF3" s="44" t="s">
        <v>23</v>
      </c>
    </row>
    <row r="4" spans="2:32" ht="14.25" customHeight="1" x14ac:dyDescent="0.35">
      <c r="B4" s="47" t="s">
        <v>24</v>
      </c>
      <c r="C4" s="48">
        <v>67585</v>
      </c>
      <c r="D4" s="49"/>
      <c r="E4" s="50">
        <v>68330</v>
      </c>
      <c r="F4" s="49"/>
      <c r="G4" s="51">
        <v>68433</v>
      </c>
      <c r="H4" s="51"/>
      <c r="I4" s="50">
        <v>68288</v>
      </c>
      <c r="J4" s="49"/>
      <c r="K4" s="51">
        <v>67761</v>
      </c>
      <c r="L4" s="51"/>
      <c r="M4" s="50">
        <f>'Income Forecast'!C8</f>
        <v>77760</v>
      </c>
      <c r="N4" s="49"/>
      <c r="O4" s="51">
        <f>'Income Forecast'!D8</f>
        <v>84909.60000000002</v>
      </c>
      <c r="P4" s="51"/>
      <c r="Q4" s="50">
        <f>'Income Forecast'!E8</f>
        <v>93400.560000000027</v>
      </c>
      <c r="R4" s="49"/>
      <c r="S4" s="51">
        <f>'Income Forecast'!F8</f>
        <v>102740.61600000005</v>
      </c>
      <c r="T4" s="51"/>
      <c r="U4" s="50">
        <f>'Income Forecast'!G8</f>
        <v>113014.67760000005</v>
      </c>
      <c r="V4" s="49"/>
      <c r="W4" s="51">
        <f>'Income Forecast'!H8</f>
        <v>116405.11792800007</v>
      </c>
      <c r="X4" s="51"/>
      <c r="Y4" s="50">
        <f>'Income Forecast'!I8</f>
        <v>119897.27146584004</v>
      </c>
      <c r="Z4" s="49"/>
      <c r="AA4" s="51">
        <f>'Income Forecast'!J8</f>
        <v>123494.18960981525</v>
      </c>
      <c r="AB4" s="51"/>
      <c r="AC4" s="50">
        <f>'Income Forecast'!K8</f>
        <v>127199.01529810972</v>
      </c>
      <c r="AD4" s="49"/>
      <c r="AE4" s="51">
        <f>'Income Forecast'!L8</f>
        <v>131014.985757053</v>
      </c>
      <c r="AF4" s="51"/>
    </row>
    <row r="5" spans="2:32" ht="14.25" customHeight="1" x14ac:dyDescent="0.35">
      <c r="C5" s="52"/>
      <c r="D5" s="53"/>
      <c r="E5" s="54"/>
      <c r="F5" s="53"/>
      <c r="G5" s="35"/>
      <c r="H5" s="35"/>
      <c r="I5" s="54"/>
      <c r="J5" s="53"/>
      <c r="K5" s="35"/>
      <c r="L5" s="35"/>
      <c r="M5" s="54"/>
      <c r="N5" s="53"/>
      <c r="O5" s="35"/>
      <c r="P5" s="35"/>
      <c r="Q5" s="54"/>
      <c r="R5" s="53"/>
      <c r="S5" s="35"/>
      <c r="T5" s="35"/>
      <c r="U5" s="54"/>
      <c r="V5" s="53"/>
      <c r="W5" s="35"/>
      <c r="X5" s="35"/>
      <c r="Y5" s="54"/>
      <c r="Z5" s="53"/>
      <c r="AA5" s="35"/>
      <c r="AB5" s="35"/>
      <c r="AC5" s="54"/>
      <c r="AD5" s="53"/>
      <c r="AE5" s="35"/>
      <c r="AF5" s="35"/>
    </row>
    <row r="6" spans="2:32" ht="14.25" customHeight="1" x14ac:dyDescent="0.35">
      <c r="B6" s="55" t="s">
        <v>14</v>
      </c>
      <c r="C6" s="56"/>
      <c r="D6" s="57"/>
      <c r="E6" s="58"/>
      <c r="F6" s="57"/>
      <c r="G6" s="36"/>
      <c r="H6" s="36"/>
      <c r="I6" s="58"/>
      <c r="J6" s="57"/>
      <c r="K6" s="36"/>
      <c r="L6" s="36"/>
      <c r="M6" s="58"/>
      <c r="N6" s="57"/>
      <c r="O6" s="36"/>
      <c r="P6" s="36"/>
      <c r="Q6" s="58"/>
      <c r="R6" s="57"/>
      <c r="S6" s="36"/>
      <c r="T6" s="36"/>
      <c r="U6" s="58"/>
      <c r="V6" s="57"/>
      <c r="W6" s="36"/>
      <c r="X6" s="36"/>
      <c r="Y6" s="58"/>
      <c r="Z6" s="57"/>
      <c r="AA6" s="36"/>
      <c r="AB6" s="36"/>
      <c r="AC6" s="58"/>
      <c r="AD6" s="57"/>
      <c r="AE6" s="36"/>
      <c r="AF6" s="36"/>
    </row>
    <row r="7" spans="2:32" ht="14.25" customHeight="1" x14ac:dyDescent="0.35">
      <c r="B7" s="59" t="s">
        <v>25</v>
      </c>
      <c r="C7" s="60"/>
      <c r="D7" s="61">
        <v>1368</v>
      </c>
      <c r="E7" s="62"/>
      <c r="F7" s="61">
        <v>2170</v>
      </c>
      <c r="G7" s="59"/>
      <c r="H7" s="59">
        <v>2602</v>
      </c>
      <c r="I7" s="62"/>
      <c r="J7" s="61">
        <v>2581</v>
      </c>
      <c r="K7" s="59"/>
      <c r="L7" s="63">
        <v>3180</v>
      </c>
      <c r="M7" s="54"/>
      <c r="N7" s="64">
        <v>2819</v>
      </c>
      <c r="O7" s="35"/>
      <c r="P7" s="63">
        <f t="shared" ref="P7:P12" si="0">$N7*1.03</f>
        <v>2903.57</v>
      </c>
      <c r="Q7" s="54"/>
      <c r="R7" s="64">
        <f t="shared" ref="R7:R12" si="1">$P7*1.03</f>
        <v>2990.6771000000003</v>
      </c>
      <c r="S7" s="35"/>
      <c r="T7" s="63">
        <f t="shared" ref="T7:T12" si="2">$R7*1.03</f>
        <v>3080.3974130000006</v>
      </c>
      <c r="U7" s="54"/>
      <c r="V7" s="64">
        <f t="shared" ref="V7:V12" si="3">$T7*1.03</f>
        <v>3172.8093353900008</v>
      </c>
      <c r="W7" s="63"/>
      <c r="X7" s="63">
        <f t="shared" ref="X7:X14" si="4">$V7*1.03</f>
        <v>3267.9936154517009</v>
      </c>
      <c r="Y7" s="54"/>
      <c r="Z7" s="64">
        <f t="shared" ref="Z7:Z14" si="5">$X7*1.03</f>
        <v>3366.0334239152521</v>
      </c>
      <c r="AA7" s="35"/>
      <c r="AB7" s="63">
        <f t="shared" ref="AB7:AB14" si="6">$Z7*1.03</f>
        <v>3467.0144266327097</v>
      </c>
      <c r="AC7" s="54"/>
      <c r="AD7" s="64">
        <f t="shared" ref="AD7:AD14" si="7">$AB7*1.03</f>
        <v>3571.0248594316913</v>
      </c>
      <c r="AE7" s="35"/>
      <c r="AF7" s="63">
        <f t="shared" ref="AF7:AF14" si="8">$AD7*1.03</f>
        <v>3678.155605214642</v>
      </c>
    </row>
    <row r="8" spans="2:32" ht="14.25" customHeight="1" x14ac:dyDescent="0.35">
      <c r="B8" s="59" t="s">
        <v>26</v>
      </c>
      <c r="C8" s="60"/>
      <c r="D8" s="61">
        <v>5361</v>
      </c>
      <c r="E8" s="62"/>
      <c r="F8" s="61">
        <v>5377</v>
      </c>
      <c r="G8" s="59"/>
      <c r="H8" s="59">
        <v>5377</v>
      </c>
      <c r="I8" s="62"/>
      <c r="J8" s="61">
        <v>4791</v>
      </c>
      <c r="K8" s="59"/>
      <c r="L8" s="63">
        <v>5506</v>
      </c>
      <c r="M8" s="54"/>
      <c r="N8" s="64">
        <v>10012</v>
      </c>
      <c r="O8" s="35"/>
      <c r="P8" s="63">
        <f t="shared" si="0"/>
        <v>10312.36</v>
      </c>
      <c r="Q8" s="54"/>
      <c r="R8" s="64">
        <f t="shared" si="1"/>
        <v>10621.730800000001</v>
      </c>
      <c r="S8" s="35"/>
      <c r="T8" s="63">
        <f t="shared" si="2"/>
        <v>10940.382724000001</v>
      </c>
      <c r="U8" s="54"/>
      <c r="V8" s="64">
        <f t="shared" si="3"/>
        <v>11268.594205720001</v>
      </c>
      <c r="W8" s="35"/>
      <c r="X8" s="63">
        <f t="shared" si="4"/>
        <v>11606.652031891601</v>
      </c>
      <c r="Y8" s="54"/>
      <c r="Z8" s="64">
        <f t="shared" si="5"/>
        <v>11954.851592848348</v>
      </c>
      <c r="AA8" s="35"/>
      <c r="AB8" s="63">
        <f t="shared" si="6"/>
        <v>12313.497140633799</v>
      </c>
      <c r="AC8" s="54"/>
      <c r="AD8" s="64">
        <f t="shared" si="7"/>
        <v>12682.902054852813</v>
      </c>
      <c r="AE8" s="35"/>
      <c r="AF8" s="63">
        <f t="shared" si="8"/>
        <v>13063.389116498398</v>
      </c>
    </row>
    <row r="9" spans="2:32" ht="14.25" customHeight="1" x14ac:dyDescent="0.35">
      <c r="B9" s="59" t="s">
        <v>27</v>
      </c>
      <c r="C9" s="60"/>
      <c r="D9" s="61">
        <v>170</v>
      </c>
      <c r="E9" s="62"/>
      <c r="F9" s="61">
        <v>80</v>
      </c>
      <c r="G9" s="59"/>
      <c r="H9" s="59">
        <v>870</v>
      </c>
      <c r="I9" s="62"/>
      <c r="J9" s="61">
        <v>1060</v>
      </c>
      <c r="K9" s="59"/>
      <c r="L9" s="35">
        <v>1165</v>
      </c>
      <c r="M9" s="54"/>
      <c r="N9" s="64">
        <v>1032</v>
      </c>
      <c r="O9" s="35"/>
      <c r="P9" s="63">
        <f t="shared" si="0"/>
        <v>1062.96</v>
      </c>
      <c r="Q9" s="54"/>
      <c r="R9" s="64">
        <f t="shared" si="1"/>
        <v>1094.8488</v>
      </c>
      <c r="S9" s="35"/>
      <c r="T9" s="63">
        <f t="shared" si="2"/>
        <v>1127.694264</v>
      </c>
      <c r="U9" s="54"/>
      <c r="V9" s="64">
        <f t="shared" si="3"/>
        <v>1161.52509192</v>
      </c>
      <c r="W9" s="35"/>
      <c r="X9" s="63">
        <f t="shared" si="4"/>
        <v>1196.3708446776</v>
      </c>
      <c r="Y9" s="54"/>
      <c r="Z9" s="64">
        <f t="shared" si="5"/>
        <v>1232.261970017928</v>
      </c>
      <c r="AA9" s="35"/>
      <c r="AB9" s="63">
        <f t="shared" si="6"/>
        <v>1269.2298291184659</v>
      </c>
      <c r="AC9" s="54"/>
      <c r="AD9" s="64">
        <f t="shared" si="7"/>
        <v>1307.3067239920199</v>
      </c>
      <c r="AE9" s="35"/>
      <c r="AF9" s="63">
        <f t="shared" si="8"/>
        <v>1346.5259257117805</v>
      </c>
    </row>
    <row r="10" spans="2:32" ht="14.25" customHeight="1" x14ac:dyDescent="0.35">
      <c r="B10" s="59" t="s">
        <v>28</v>
      </c>
      <c r="C10" s="60"/>
      <c r="D10" s="61">
        <v>15368</v>
      </c>
      <c r="E10" s="62"/>
      <c r="F10" s="61">
        <v>9684</v>
      </c>
      <c r="G10" s="59"/>
      <c r="H10" s="59">
        <v>13163</v>
      </c>
      <c r="I10" s="62"/>
      <c r="J10" s="61">
        <f>41524-'Drainage History'!F8</f>
        <v>34034</v>
      </c>
      <c r="K10" s="59"/>
      <c r="L10" s="63">
        <f>7299-'Drainage History'!G8</f>
        <v>4815</v>
      </c>
      <c r="M10" s="54"/>
      <c r="N10" s="64">
        <f>20663-N11</f>
        <v>15676</v>
      </c>
      <c r="O10" s="35"/>
      <c r="P10" s="63">
        <f t="shared" si="0"/>
        <v>16146.28</v>
      </c>
      <c r="Q10" s="54"/>
      <c r="R10" s="64">
        <f t="shared" si="1"/>
        <v>16630.668400000002</v>
      </c>
      <c r="S10" s="35"/>
      <c r="T10" s="63">
        <f t="shared" si="2"/>
        <v>17129.588452000004</v>
      </c>
      <c r="U10" s="54"/>
      <c r="V10" s="64">
        <f t="shared" si="3"/>
        <v>17643.476105560003</v>
      </c>
      <c r="W10" s="35"/>
      <c r="X10" s="63">
        <f t="shared" si="4"/>
        <v>18172.780388726802</v>
      </c>
      <c r="Y10" s="54"/>
      <c r="Z10" s="64">
        <f t="shared" si="5"/>
        <v>18717.963800388607</v>
      </c>
      <c r="AA10" s="35"/>
      <c r="AB10" s="63">
        <f t="shared" si="6"/>
        <v>19279.502714400267</v>
      </c>
      <c r="AC10" s="54"/>
      <c r="AD10" s="64">
        <f t="shared" si="7"/>
        <v>19857.887795832277</v>
      </c>
      <c r="AE10" s="35"/>
      <c r="AF10" s="63">
        <f t="shared" si="8"/>
        <v>20453.624429707244</v>
      </c>
    </row>
    <row r="11" spans="2:32" ht="14.25" customHeight="1" x14ac:dyDescent="0.35">
      <c r="B11" s="59" t="s">
        <v>29</v>
      </c>
      <c r="C11" s="60"/>
      <c r="D11" s="61">
        <v>0</v>
      </c>
      <c r="E11" s="62"/>
      <c r="F11" s="61">
        <v>0</v>
      </c>
      <c r="G11" s="59"/>
      <c r="H11" s="59">
        <v>0</v>
      </c>
      <c r="I11" s="62"/>
      <c r="J11" s="61">
        <f>'Drainage History'!F8</f>
        <v>7490</v>
      </c>
      <c r="K11" s="59"/>
      <c r="L11" s="63">
        <f>'Drainage History'!G8</f>
        <v>2484</v>
      </c>
      <c r="M11" s="54"/>
      <c r="N11" s="64">
        <f>AVERAGE(J11,L11)</f>
        <v>4987</v>
      </c>
      <c r="O11" s="35"/>
      <c r="P11" s="63">
        <f t="shared" si="0"/>
        <v>5136.6100000000006</v>
      </c>
      <c r="Q11" s="54"/>
      <c r="R11" s="64">
        <f t="shared" si="1"/>
        <v>5290.7083000000011</v>
      </c>
      <c r="S11" s="35"/>
      <c r="T11" s="63">
        <f t="shared" si="2"/>
        <v>5449.4295490000013</v>
      </c>
      <c r="U11" s="54"/>
      <c r="V11" s="64">
        <f t="shared" si="3"/>
        <v>5612.9124354700016</v>
      </c>
      <c r="W11" s="35"/>
      <c r="X11" s="63">
        <f t="shared" si="4"/>
        <v>5781.2998085341014</v>
      </c>
      <c r="Y11" s="54"/>
      <c r="Z11" s="64">
        <f t="shared" si="5"/>
        <v>5954.7388027901243</v>
      </c>
      <c r="AA11" s="35"/>
      <c r="AB11" s="63">
        <f t="shared" si="6"/>
        <v>6133.3809668738286</v>
      </c>
      <c r="AC11" s="54"/>
      <c r="AD11" s="64">
        <f t="shared" si="7"/>
        <v>6317.382395880044</v>
      </c>
      <c r="AE11" s="35"/>
      <c r="AF11" s="63">
        <f t="shared" si="8"/>
        <v>6506.9038677564458</v>
      </c>
    </row>
    <row r="12" spans="2:32" ht="14.25" customHeight="1" x14ac:dyDescent="0.35">
      <c r="B12" s="59" t="s">
        <v>30</v>
      </c>
      <c r="C12" s="60"/>
      <c r="D12" s="61">
        <v>0</v>
      </c>
      <c r="E12" s="62"/>
      <c r="F12" s="61">
        <v>0</v>
      </c>
      <c r="G12" s="59"/>
      <c r="H12" s="59">
        <v>0</v>
      </c>
      <c r="I12" s="62"/>
      <c r="J12" s="61">
        <v>95</v>
      </c>
      <c r="K12" s="59"/>
      <c r="L12" s="63">
        <v>180</v>
      </c>
      <c r="M12" s="54"/>
      <c r="N12" s="64">
        <v>0</v>
      </c>
      <c r="O12" s="35"/>
      <c r="P12" s="63">
        <f t="shared" si="0"/>
        <v>0</v>
      </c>
      <c r="Q12" s="54"/>
      <c r="R12" s="64">
        <f t="shared" si="1"/>
        <v>0</v>
      </c>
      <c r="S12" s="35"/>
      <c r="T12" s="63">
        <f t="shared" si="2"/>
        <v>0</v>
      </c>
      <c r="U12" s="54"/>
      <c r="V12" s="64">
        <f t="shared" si="3"/>
        <v>0</v>
      </c>
      <c r="W12" s="35"/>
      <c r="X12" s="63">
        <f t="shared" si="4"/>
        <v>0</v>
      </c>
      <c r="Y12" s="54"/>
      <c r="Z12" s="64">
        <f t="shared" si="5"/>
        <v>0</v>
      </c>
      <c r="AA12" s="35"/>
      <c r="AB12" s="63">
        <f t="shared" si="6"/>
        <v>0</v>
      </c>
      <c r="AC12" s="54"/>
      <c r="AD12" s="64">
        <f t="shared" si="7"/>
        <v>0</v>
      </c>
      <c r="AE12" s="35"/>
      <c r="AF12" s="63">
        <f t="shared" si="8"/>
        <v>0</v>
      </c>
    </row>
    <row r="13" spans="2:32" ht="14.25" customHeight="1" x14ac:dyDescent="0.35">
      <c r="B13" s="59" t="s">
        <v>31</v>
      </c>
      <c r="C13" s="60"/>
      <c r="D13" s="61">
        <v>4790</v>
      </c>
      <c r="E13" s="62"/>
      <c r="F13" s="61">
        <v>4819</v>
      </c>
      <c r="G13" s="59"/>
      <c r="H13" s="59">
        <v>4266</v>
      </c>
      <c r="I13" s="62"/>
      <c r="J13" s="61">
        <v>2523</v>
      </c>
      <c r="K13" s="59"/>
      <c r="L13" s="63">
        <v>4484</v>
      </c>
      <c r="M13" s="54"/>
      <c r="N13" s="53">
        <f>'Cost Forecast'!C3</f>
        <v>10104</v>
      </c>
      <c r="O13" s="35"/>
      <c r="P13" s="35">
        <f>'Cost Forecast'!D3</f>
        <v>12968</v>
      </c>
      <c r="Q13" s="54"/>
      <c r="R13" s="53">
        <f>'Cost Forecast'!E3</f>
        <v>13357.04</v>
      </c>
      <c r="S13" s="35"/>
      <c r="T13" s="35">
        <f>'Cost Forecast'!F3</f>
        <v>13757.751200000001</v>
      </c>
      <c r="U13" s="54"/>
      <c r="V13" s="53">
        <f>'Cost Forecast'!G3</f>
        <v>14170.483736</v>
      </c>
      <c r="W13" s="35"/>
      <c r="X13" s="63">
        <f t="shared" si="4"/>
        <v>14595.598248080001</v>
      </c>
      <c r="Y13" s="54"/>
      <c r="Z13" s="64">
        <f t="shared" si="5"/>
        <v>15033.466195522402</v>
      </c>
      <c r="AA13" s="35"/>
      <c r="AB13" s="63">
        <f t="shared" si="6"/>
        <v>15484.470181388075</v>
      </c>
      <c r="AC13" s="54"/>
      <c r="AD13" s="64">
        <f t="shared" si="7"/>
        <v>15949.004286829717</v>
      </c>
      <c r="AE13" s="35"/>
      <c r="AF13" s="63">
        <f t="shared" si="8"/>
        <v>16427.474415434608</v>
      </c>
    </row>
    <row r="14" spans="2:32" ht="14.25" customHeight="1" x14ac:dyDescent="0.35">
      <c r="B14" s="59" t="s">
        <v>32</v>
      </c>
      <c r="C14" s="60"/>
      <c r="D14" s="61">
        <v>6549</v>
      </c>
      <c r="E14" s="62"/>
      <c r="F14" s="61">
        <v>7560</v>
      </c>
      <c r="G14" s="59"/>
      <c r="H14" s="59">
        <v>8247</v>
      </c>
      <c r="I14" s="62"/>
      <c r="J14" s="61">
        <v>9541</v>
      </c>
      <c r="K14" s="59"/>
      <c r="L14" s="63">
        <v>9830</v>
      </c>
      <c r="M14" s="54"/>
      <c r="N14" s="53">
        <f>'Cost Forecast'!C4</f>
        <v>6052.2000000000007</v>
      </c>
      <c r="O14" s="35"/>
      <c r="P14" s="35">
        <f>'Cost Forecast'!D4</f>
        <v>9170</v>
      </c>
      <c r="Q14" s="54"/>
      <c r="R14" s="53">
        <f>'Cost Forecast'!E4</f>
        <v>9445.1</v>
      </c>
      <c r="S14" s="35"/>
      <c r="T14" s="35">
        <f>'Cost Forecast'!F4</f>
        <v>9728.4530000000013</v>
      </c>
      <c r="U14" s="54"/>
      <c r="V14" s="53">
        <f>'Cost Forecast'!G4</f>
        <v>10020.306590000002</v>
      </c>
      <c r="W14" s="35"/>
      <c r="X14" s="63">
        <f t="shared" si="4"/>
        <v>10320.915787700002</v>
      </c>
      <c r="Y14" s="54"/>
      <c r="Z14" s="64">
        <f t="shared" si="5"/>
        <v>10630.543261331002</v>
      </c>
      <c r="AA14" s="35"/>
      <c r="AB14" s="63">
        <f t="shared" si="6"/>
        <v>10949.459559170933</v>
      </c>
      <c r="AC14" s="54"/>
      <c r="AD14" s="64">
        <f t="shared" si="7"/>
        <v>11277.943345946062</v>
      </c>
      <c r="AE14" s="35"/>
      <c r="AF14" s="63">
        <f t="shared" si="8"/>
        <v>11616.281646324443</v>
      </c>
    </row>
    <row r="15" spans="2:32" ht="14.25" customHeight="1" x14ac:dyDescent="0.35">
      <c r="B15" s="65" t="s">
        <v>33</v>
      </c>
      <c r="C15" s="66"/>
      <c r="D15" s="67">
        <f>SUM(D7:D14)</f>
        <v>33606</v>
      </c>
      <c r="E15" s="68"/>
      <c r="F15" s="67">
        <f>SUM(F7:F14)</f>
        <v>29690</v>
      </c>
      <c r="G15" s="66"/>
      <c r="H15" s="66">
        <f>SUM(H7:H14)</f>
        <v>34525</v>
      </c>
      <c r="I15" s="68"/>
      <c r="J15" s="67">
        <f>SUM(J7:J14)</f>
        <v>62115</v>
      </c>
      <c r="K15" s="66"/>
      <c r="L15" s="69">
        <f>SUM(L7:L14)</f>
        <v>31644</v>
      </c>
      <c r="M15" s="50"/>
      <c r="N15" s="70">
        <f>SUM(N7:N14)</f>
        <v>50682.2</v>
      </c>
      <c r="O15" s="51"/>
      <c r="P15" s="69">
        <f>SUM(P7:P14)</f>
        <v>57699.78</v>
      </c>
      <c r="Q15" s="50"/>
      <c r="R15" s="70">
        <f>SUM(R7:R14)</f>
        <v>59430.773400000005</v>
      </c>
      <c r="S15" s="51"/>
      <c r="T15" s="69">
        <f>SUM(T7:T14)</f>
        <v>61213.696602000004</v>
      </c>
      <c r="U15" s="50"/>
      <c r="V15" s="70">
        <f>SUM(V7:V14)</f>
        <v>63050.10750006001</v>
      </c>
      <c r="W15" s="51"/>
      <c r="X15" s="69">
        <f>SUM(X7:X14)</f>
        <v>64941.610725061808</v>
      </c>
      <c r="Y15" s="50"/>
      <c r="Z15" s="70">
        <f>SUM(Z7:Z14)</f>
        <v>66889.859046813668</v>
      </c>
      <c r="AA15" s="51"/>
      <c r="AB15" s="69">
        <f>SUM(AB7:AB14)</f>
        <v>68896.554818218079</v>
      </c>
      <c r="AC15" s="50"/>
      <c r="AD15" s="70">
        <f>SUM(AD7:AD14)</f>
        <v>70963.451462764628</v>
      </c>
      <c r="AE15" s="51"/>
      <c r="AF15" s="69">
        <f>SUM(AF7:AF14)</f>
        <v>73092.355006647558</v>
      </c>
    </row>
    <row r="16" spans="2:32" ht="14.25" customHeight="1" x14ac:dyDescent="0.35">
      <c r="C16" s="52"/>
      <c r="D16" s="53"/>
      <c r="E16" s="54"/>
      <c r="F16" s="53"/>
      <c r="G16" s="35"/>
      <c r="H16" s="35"/>
      <c r="I16" s="54"/>
      <c r="J16" s="53"/>
      <c r="K16" s="35"/>
      <c r="L16" s="35"/>
      <c r="M16" s="54"/>
      <c r="N16" s="53"/>
      <c r="O16" s="35"/>
      <c r="P16" s="35"/>
      <c r="Q16" s="54"/>
      <c r="R16" s="53"/>
      <c r="S16" s="35"/>
      <c r="T16" s="35"/>
      <c r="U16" s="54"/>
      <c r="V16" s="53"/>
      <c r="W16" s="35"/>
      <c r="X16" s="35"/>
      <c r="Y16" s="54"/>
      <c r="Z16" s="53"/>
      <c r="AA16" s="35"/>
      <c r="AB16" s="35"/>
      <c r="AC16" s="54"/>
      <c r="AD16" s="53"/>
      <c r="AE16" s="35"/>
      <c r="AF16" s="35"/>
    </row>
    <row r="17" spans="2:32" ht="14.25" customHeight="1" x14ac:dyDescent="0.35">
      <c r="B17" s="55" t="s">
        <v>34</v>
      </c>
      <c r="C17" s="56"/>
      <c r="D17" s="57"/>
      <c r="E17" s="58"/>
      <c r="F17" s="57"/>
      <c r="G17" s="36"/>
      <c r="H17" s="36"/>
      <c r="I17" s="58"/>
      <c r="J17" s="57"/>
      <c r="K17" s="36"/>
      <c r="L17" s="36"/>
      <c r="M17" s="58"/>
      <c r="N17" s="57"/>
      <c r="O17" s="36"/>
      <c r="P17" s="36"/>
      <c r="Q17" s="58"/>
      <c r="R17" s="57"/>
      <c r="S17" s="36"/>
      <c r="T17" s="36"/>
      <c r="U17" s="58"/>
      <c r="V17" s="57"/>
      <c r="W17" s="36"/>
      <c r="X17" s="36"/>
      <c r="Y17" s="58"/>
      <c r="Z17" s="57"/>
      <c r="AA17" s="36"/>
      <c r="AB17" s="36"/>
      <c r="AC17" s="58"/>
      <c r="AD17" s="57"/>
      <c r="AE17" s="36"/>
      <c r="AF17" s="36"/>
    </row>
    <row r="18" spans="2:32" ht="14.25" customHeight="1" x14ac:dyDescent="0.35">
      <c r="B18" s="59" t="s">
        <v>35</v>
      </c>
      <c r="C18" s="60"/>
      <c r="D18" s="61">
        <v>122</v>
      </c>
      <c r="E18" s="62"/>
      <c r="F18" s="61">
        <v>14</v>
      </c>
      <c r="G18" s="59"/>
      <c r="H18" s="59">
        <v>47</v>
      </c>
      <c r="I18" s="62"/>
      <c r="J18" s="61">
        <v>25</v>
      </c>
      <c r="K18" s="59"/>
      <c r="L18" s="63">
        <v>34</v>
      </c>
      <c r="M18" s="54"/>
      <c r="N18" s="64">
        <v>35</v>
      </c>
      <c r="O18" s="35"/>
      <c r="P18" s="63">
        <f t="shared" ref="P18:P24" si="9">$N18*1.03</f>
        <v>36.050000000000004</v>
      </c>
      <c r="Q18" s="54"/>
      <c r="R18" s="64">
        <f t="shared" ref="R18:R24" si="10">$P18*1.03</f>
        <v>37.131500000000003</v>
      </c>
      <c r="S18" s="35"/>
      <c r="T18" s="63">
        <f t="shared" ref="T18:T24" si="11">$R18*1.03</f>
        <v>38.245445000000004</v>
      </c>
      <c r="U18" s="54"/>
      <c r="V18" s="64">
        <f t="shared" ref="V18:V24" si="12">$T18*1.03</f>
        <v>39.392808350000003</v>
      </c>
      <c r="W18" s="35"/>
      <c r="X18" s="63">
        <f t="shared" ref="X18:X24" si="13">$V18*1.03</f>
        <v>40.574592600500004</v>
      </c>
      <c r="Y18" s="54"/>
      <c r="Z18" s="64">
        <f t="shared" ref="Z18:Z24" si="14">$X18*1.03</f>
        <v>41.791830378515009</v>
      </c>
      <c r="AA18" s="35"/>
      <c r="AB18" s="63">
        <f t="shared" ref="AB18:AB24" si="15">$Z18*1.03</f>
        <v>43.045585289870459</v>
      </c>
      <c r="AC18" s="54"/>
      <c r="AD18" s="64">
        <f t="shared" ref="AD18:AD24" si="16">$AB18*1.03</f>
        <v>44.336952848566575</v>
      </c>
      <c r="AE18" s="35"/>
      <c r="AF18" s="63">
        <f t="shared" ref="AF18:AF24" si="17">AD18*1.03</f>
        <v>45.667061434023573</v>
      </c>
    </row>
    <row r="19" spans="2:32" ht="14.25" customHeight="1" x14ac:dyDescent="0.35">
      <c r="B19" s="59" t="s">
        <v>36</v>
      </c>
      <c r="C19" s="60"/>
      <c r="D19" s="61">
        <v>643</v>
      </c>
      <c r="E19" s="62"/>
      <c r="F19" s="61">
        <v>542</v>
      </c>
      <c r="G19" s="59"/>
      <c r="H19" s="59">
        <v>13</v>
      </c>
      <c r="I19" s="62"/>
      <c r="J19" s="61">
        <v>0</v>
      </c>
      <c r="K19" s="59"/>
      <c r="L19" s="63">
        <v>185</v>
      </c>
      <c r="M19" s="54"/>
      <c r="N19" s="64">
        <v>66</v>
      </c>
      <c r="O19" s="35"/>
      <c r="P19" s="63">
        <f t="shared" si="9"/>
        <v>67.98</v>
      </c>
      <c r="Q19" s="54"/>
      <c r="R19" s="64">
        <f t="shared" si="10"/>
        <v>70.019400000000005</v>
      </c>
      <c r="S19" s="35"/>
      <c r="T19" s="63">
        <f t="shared" si="11"/>
        <v>72.119982000000007</v>
      </c>
      <c r="U19" s="54"/>
      <c r="V19" s="64">
        <f t="shared" si="12"/>
        <v>74.283581460000008</v>
      </c>
      <c r="W19" s="35"/>
      <c r="X19" s="63">
        <f t="shared" si="13"/>
        <v>76.512088903800006</v>
      </c>
      <c r="Y19" s="54"/>
      <c r="Z19" s="64">
        <f t="shared" si="14"/>
        <v>78.807451570914012</v>
      </c>
      <c r="AA19" s="35"/>
      <c r="AB19" s="63">
        <f t="shared" si="15"/>
        <v>81.171675118041435</v>
      </c>
      <c r="AC19" s="54"/>
      <c r="AD19" s="64">
        <f t="shared" si="16"/>
        <v>83.606825371582687</v>
      </c>
      <c r="AE19" s="35"/>
      <c r="AF19" s="63">
        <f t="shared" si="17"/>
        <v>86.115030132730169</v>
      </c>
    </row>
    <row r="20" spans="2:32" ht="14.25" customHeight="1" x14ac:dyDescent="0.35">
      <c r="B20" s="59" t="s">
        <v>37</v>
      </c>
      <c r="C20" s="60"/>
      <c r="D20" s="61">
        <v>0</v>
      </c>
      <c r="E20" s="62"/>
      <c r="F20" s="61">
        <v>0</v>
      </c>
      <c r="G20" s="59"/>
      <c r="H20" s="59">
        <v>0</v>
      </c>
      <c r="I20" s="62"/>
      <c r="J20" s="61">
        <v>0</v>
      </c>
      <c r="K20" s="59"/>
      <c r="L20" s="63">
        <v>954</v>
      </c>
      <c r="M20" s="54"/>
      <c r="N20" s="64"/>
      <c r="O20" s="35"/>
      <c r="P20" s="63">
        <f t="shared" si="9"/>
        <v>0</v>
      </c>
      <c r="Q20" s="54"/>
      <c r="R20" s="64">
        <f t="shared" si="10"/>
        <v>0</v>
      </c>
      <c r="S20" s="35"/>
      <c r="T20" s="63">
        <f t="shared" si="11"/>
        <v>0</v>
      </c>
      <c r="U20" s="54"/>
      <c r="V20" s="64">
        <f t="shared" si="12"/>
        <v>0</v>
      </c>
      <c r="W20" s="35"/>
      <c r="X20" s="63">
        <f t="shared" si="13"/>
        <v>0</v>
      </c>
      <c r="Y20" s="54"/>
      <c r="Z20" s="64">
        <f t="shared" si="14"/>
        <v>0</v>
      </c>
      <c r="AA20" s="35"/>
      <c r="AB20" s="63">
        <f t="shared" si="15"/>
        <v>0</v>
      </c>
      <c r="AC20" s="54"/>
      <c r="AD20" s="64">
        <f t="shared" si="16"/>
        <v>0</v>
      </c>
      <c r="AE20" s="35"/>
      <c r="AF20" s="63">
        <f t="shared" si="17"/>
        <v>0</v>
      </c>
    </row>
    <row r="21" spans="2:32" ht="14.25" customHeight="1" x14ac:dyDescent="0.35">
      <c r="B21" s="59" t="s">
        <v>38</v>
      </c>
      <c r="C21" s="60"/>
      <c r="D21" s="61">
        <v>884</v>
      </c>
      <c r="E21" s="62"/>
      <c r="F21" s="61">
        <v>960</v>
      </c>
      <c r="G21" s="59"/>
      <c r="H21" s="59">
        <v>1026</v>
      </c>
      <c r="I21" s="62"/>
      <c r="J21" s="61">
        <v>1086</v>
      </c>
      <c r="K21" s="59"/>
      <c r="L21" s="63">
        <v>1597</v>
      </c>
      <c r="M21" s="54"/>
      <c r="N21" s="64">
        <v>1236</v>
      </c>
      <c r="O21" s="35"/>
      <c r="P21" s="63">
        <f t="shared" si="9"/>
        <v>1273.08</v>
      </c>
      <c r="Q21" s="54"/>
      <c r="R21" s="64">
        <f t="shared" si="10"/>
        <v>1311.2724000000001</v>
      </c>
      <c r="S21" s="35"/>
      <c r="T21" s="63">
        <f t="shared" si="11"/>
        <v>1350.610572</v>
      </c>
      <c r="U21" s="54"/>
      <c r="V21" s="64">
        <f t="shared" si="12"/>
        <v>1391.12888916</v>
      </c>
      <c r="W21" s="35"/>
      <c r="X21" s="63">
        <f t="shared" si="13"/>
        <v>1432.8627558348001</v>
      </c>
      <c r="Y21" s="54"/>
      <c r="Z21" s="64">
        <f t="shared" si="14"/>
        <v>1475.848638509844</v>
      </c>
      <c r="AA21" s="35"/>
      <c r="AB21" s="63">
        <f t="shared" si="15"/>
        <v>1520.1240976651393</v>
      </c>
      <c r="AC21" s="54"/>
      <c r="AD21" s="64">
        <f t="shared" si="16"/>
        <v>1565.7278205950936</v>
      </c>
      <c r="AE21" s="35"/>
      <c r="AF21" s="63">
        <f t="shared" si="17"/>
        <v>1612.6996552129465</v>
      </c>
    </row>
    <row r="22" spans="2:32" ht="14.25" customHeight="1" x14ac:dyDescent="0.35">
      <c r="B22" s="59" t="s">
        <v>39</v>
      </c>
      <c r="C22" s="60"/>
      <c r="D22" s="61">
        <v>9993</v>
      </c>
      <c r="E22" s="62"/>
      <c r="F22" s="61">
        <v>11868</v>
      </c>
      <c r="G22" s="59"/>
      <c r="H22" s="59">
        <v>11407</v>
      </c>
      <c r="I22" s="62"/>
      <c r="J22" s="61">
        <v>11410</v>
      </c>
      <c r="K22" s="59"/>
      <c r="L22" s="63">
        <v>11675</v>
      </c>
      <c r="M22" s="54"/>
      <c r="N22" s="64">
        <v>11497</v>
      </c>
      <c r="O22" s="35"/>
      <c r="P22" s="63">
        <f t="shared" si="9"/>
        <v>11841.91</v>
      </c>
      <c r="Q22" s="54"/>
      <c r="R22" s="64">
        <f t="shared" si="10"/>
        <v>12197.167300000001</v>
      </c>
      <c r="S22" s="35"/>
      <c r="T22" s="63">
        <f t="shared" si="11"/>
        <v>12563.082319000001</v>
      </c>
      <c r="U22" s="54"/>
      <c r="V22" s="64">
        <f t="shared" si="12"/>
        <v>12939.974788570002</v>
      </c>
      <c r="W22" s="35"/>
      <c r="X22" s="63">
        <f t="shared" si="13"/>
        <v>13328.174032227102</v>
      </c>
      <c r="Y22" s="54"/>
      <c r="Z22" s="64">
        <f t="shared" si="14"/>
        <v>13728.019253193916</v>
      </c>
      <c r="AA22" s="35"/>
      <c r="AB22" s="63">
        <f t="shared" si="15"/>
        <v>14139.859830789734</v>
      </c>
      <c r="AC22" s="54"/>
      <c r="AD22" s="64">
        <f t="shared" si="16"/>
        <v>14564.055625713427</v>
      </c>
      <c r="AE22" s="35"/>
      <c r="AF22" s="63">
        <f t="shared" si="17"/>
        <v>15000.97729448483</v>
      </c>
    </row>
    <row r="23" spans="2:32" ht="14.25" customHeight="1" x14ac:dyDescent="0.35">
      <c r="B23" s="59" t="s">
        <v>40</v>
      </c>
      <c r="C23" s="60"/>
      <c r="D23" s="61">
        <v>1065</v>
      </c>
      <c r="E23" s="62"/>
      <c r="F23" s="61">
        <v>1108</v>
      </c>
      <c r="G23" s="59"/>
      <c r="H23" s="59">
        <v>1029</v>
      </c>
      <c r="I23" s="62"/>
      <c r="J23" s="61">
        <v>1425</v>
      </c>
      <c r="K23" s="59"/>
      <c r="L23" s="63">
        <v>147</v>
      </c>
      <c r="M23" s="54"/>
      <c r="N23" s="64">
        <v>867</v>
      </c>
      <c r="O23" s="35"/>
      <c r="P23" s="63">
        <f t="shared" si="9"/>
        <v>893.01</v>
      </c>
      <c r="Q23" s="54"/>
      <c r="R23" s="64">
        <f t="shared" si="10"/>
        <v>919.80029999999999</v>
      </c>
      <c r="S23" s="35"/>
      <c r="T23" s="63">
        <f t="shared" si="11"/>
        <v>947.39430900000002</v>
      </c>
      <c r="U23" s="54"/>
      <c r="V23" s="64">
        <f t="shared" si="12"/>
        <v>975.81613827000001</v>
      </c>
      <c r="W23" s="35"/>
      <c r="X23" s="63">
        <f t="shared" si="13"/>
        <v>1005.0906224181</v>
      </c>
      <c r="Y23" s="54"/>
      <c r="Z23" s="64">
        <f t="shared" si="14"/>
        <v>1035.2433410906431</v>
      </c>
      <c r="AA23" s="35"/>
      <c r="AB23" s="63">
        <f t="shared" si="15"/>
        <v>1066.3006413233625</v>
      </c>
      <c r="AC23" s="54"/>
      <c r="AD23" s="64">
        <f t="shared" si="16"/>
        <v>1098.2896605630633</v>
      </c>
      <c r="AE23" s="35"/>
      <c r="AF23" s="63">
        <f t="shared" si="17"/>
        <v>1131.2383503799551</v>
      </c>
    </row>
    <row r="24" spans="2:32" ht="14.25" customHeight="1" x14ac:dyDescent="0.35">
      <c r="B24" s="59" t="s">
        <v>41</v>
      </c>
      <c r="C24" s="60"/>
      <c r="D24" s="61">
        <v>0</v>
      </c>
      <c r="E24" s="62"/>
      <c r="F24" s="61">
        <v>0</v>
      </c>
      <c r="G24" s="59"/>
      <c r="H24" s="59">
        <v>354</v>
      </c>
      <c r="I24" s="62"/>
      <c r="J24" s="61">
        <v>180</v>
      </c>
      <c r="K24" s="59"/>
      <c r="L24" s="35">
        <v>0</v>
      </c>
      <c r="M24" s="54"/>
      <c r="N24" s="64">
        <v>178</v>
      </c>
      <c r="O24" s="35"/>
      <c r="P24" s="63">
        <f t="shared" si="9"/>
        <v>183.34</v>
      </c>
      <c r="Q24" s="54"/>
      <c r="R24" s="64">
        <f t="shared" si="10"/>
        <v>188.84020000000001</v>
      </c>
      <c r="S24" s="35"/>
      <c r="T24" s="63">
        <f t="shared" si="11"/>
        <v>194.50540600000002</v>
      </c>
      <c r="U24" s="54"/>
      <c r="V24" s="64">
        <f t="shared" si="12"/>
        <v>200.34056818000002</v>
      </c>
      <c r="W24" s="35"/>
      <c r="X24" s="63">
        <f t="shared" si="13"/>
        <v>206.35078522540002</v>
      </c>
      <c r="Y24" s="54"/>
      <c r="Z24" s="64">
        <f t="shared" si="14"/>
        <v>212.54130878216202</v>
      </c>
      <c r="AA24" s="35"/>
      <c r="AB24" s="63">
        <f t="shared" si="15"/>
        <v>218.91754804562689</v>
      </c>
      <c r="AC24" s="54"/>
      <c r="AD24" s="64">
        <f t="shared" si="16"/>
        <v>225.4850744869957</v>
      </c>
      <c r="AE24" s="35"/>
      <c r="AF24" s="63">
        <f t="shared" si="17"/>
        <v>232.24962672160558</v>
      </c>
    </row>
    <row r="25" spans="2:32" ht="14.25" customHeight="1" x14ac:dyDescent="0.35">
      <c r="B25" s="65" t="s">
        <v>42</v>
      </c>
      <c r="C25" s="66"/>
      <c r="D25" s="67">
        <f>SUM(D18:D24)</f>
        <v>12707</v>
      </c>
      <c r="E25" s="68"/>
      <c r="F25" s="67">
        <f>SUM(F18:F24)</f>
        <v>14492</v>
      </c>
      <c r="G25" s="66"/>
      <c r="H25" s="66">
        <f>SUM(H18:H24)</f>
        <v>13876</v>
      </c>
      <c r="I25" s="68"/>
      <c r="J25" s="67">
        <f>SUM(J18:J24)</f>
        <v>14126</v>
      </c>
      <c r="K25" s="66"/>
      <c r="L25" s="69">
        <f>SUM(L18:L24)</f>
        <v>14592</v>
      </c>
      <c r="M25" s="50"/>
      <c r="N25" s="70">
        <f>SUM(N18:N24)</f>
        <v>13879</v>
      </c>
      <c r="O25" s="51"/>
      <c r="P25" s="69">
        <f>SUM(P18:P24)</f>
        <v>14295.37</v>
      </c>
      <c r="Q25" s="50"/>
      <c r="R25" s="70">
        <f>SUM(R18:R24)</f>
        <v>14724.231100000003</v>
      </c>
      <c r="S25" s="51"/>
      <c r="T25" s="69">
        <f>SUM(T18:T24)</f>
        <v>15165.958033000001</v>
      </c>
      <c r="U25" s="50"/>
      <c r="V25" s="70">
        <f>SUM(V18:V24)</f>
        <v>15620.936773990001</v>
      </c>
      <c r="W25" s="51"/>
      <c r="X25" s="69">
        <f>SUM(X18:X24)</f>
        <v>16089.564877209703</v>
      </c>
      <c r="Y25" s="50"/>
      <c r="Z25" s="70">
        <f>SUM(Z18:Z24)</f>
        <v>16572.251823525996</v>
      </c>
      <c r="AA25" s="51"/>
      <c r="AB25" s="69">
        <f>SUM(AB18:AB24)</f>
        <v>17069.419378231774</v>
      </c>
      <c r="AC25" s="50"/>
      <c r="AD25" s="70">
        <f>SUM(AD18:AD24)</f>
        <v>17581.501959578727</v>
      </c>
      <c r="AE25" s="51"/>
      <c r="AF25" s="69">
        <f>SUM(AF18:AF24)</f>
        <v>18108.947018366089</v>
      </c>
    </row>
    <row r="26" spans="2:32" ht="14.25" customHeight="1" x14ac:dyDescent="0.35">
      <c r="B26" s="59"/>
      <c r="C26" s="60"/>
      <c r="D26" s="61"/>
      <c r="E26" s="62"/>
      <c r="F26" s="61"/>
      <c r="G26" s="59"/>
      <c r="H26" s="59"/>
      <c r="I26" s="62"/>
      <c r="J26" s="61"/>
      <c r="K26" s="59"/>
      <c r="L26" s="63"/>
      <c r="M26" s="54"/>
      <c r="N26" s="64"/>
      <c r="O26" s="35"/>
      <c r="P26" s="63"/>
      <c r="Q26" s="54"/>
      <c r="R26" s="64"/>
      <c r="S26" s="35"/>
      <c r="T26" s="63"/>
      <c r="U26" s="54"/>
      <c r="V26" s="64"/>
      <c r="W26" s="35"/>
      <c r="X26" s="63"/>
      <c r="Y26" s="54"/>
      <c r="Z26" s="64"/>
      <c r="AA26" s="35"/>
      <c r="AB26" s="63"/>
      <c r="AC26" s="54"/>
      <c r="AD26" s="64"/>
      <c r="AE26" s="35"/>
      <c r="AF26" s="63"/>
    </row>
    <row r="27" spans="2:32" ht="14.25" customHeight="1" x14ac:dyDescent="0.35">
      <c r="B27" s="71" t="s">
        <v>43</v>
      </c>
      <c r="C27" s="72"/>
      <c r="D27" s="73"/>
      <c r="E27" s="74"/>
      <c r="F27" s="73"/>
      <c r="G27" s="75"/>
      <c r="H27" s="75"/>
      <c r="I27" s="74"/>
      <c r="J27" s="73"/>
      <c r="K27" s="75"/>
      <c r="L27" s="76"/>
      <c r="M27" s="58"/>
      <c r="N27" s="77"/>
      <c r="O27" s="36"/>
      <c r="P27" s="76"/>
      <c r="Q27" s="58"/>
      <c r="R27" s="77"/>
      <c r="S27" s="36"/>
      <c r="T27" s="76"/>
      <c r="U27" s="58"/>
      <c r="V27" s="77"/>
      <c r="W27" s="36"/>
      <c r="X27" s="76"/>
      <c r="Y27" s="58"/>
      <c r="Z27" s="77"/>
      <c r="AA27" s="36"/>
      <c r="AB27" s="76"/>
      <c r="AC27" s="58"/>
      <c r="AD27" s="77"/>
      <c r="AE27" s="36"/>
      <c r="AF27" s="76"/>
    </row>
    <row r="28" spans="2:32" ht="14.25" customHeight="1" x14ac:dyDescent="0.35">
      <c r="B28" s="178" t="s">
        <v>144</v>
      </c>
      <c r="C28" s="60"/>
      <c r="D28" s="61"/>
      <c r="E28" s="62"/>
      <c r="F28" s="61"/>
      <c r="G28" s="175"/>
      <c r="H28" s="175"/>
      <c r="I28" s="62"/>
      <c r="J28" s="61"/>
      <c r="K28" s="175"/>
      <c r="L28" s="176"/>
      <c r="M28" s="54"/>
      <c r="N28" s="64">
        <f>'Cost Forecast'!C$11</f>
        <v>147680</v>
      </c>
      <c r="O28" s="177"/>
      <c r="P28" s="64">
        <f>'Cost Forecast'!D$11</f>
        <v>0</v>
      </c>
      <c r="Q28" s="54"/>
      <c r="R28" s="64">
        <f>'Cost Forecast'!E$11</f>
        <v>0</v>
      </c>
      <c r="S28" s="177"/>
      <c r="T28" s="64">
        <f>'Cost Forecast'!F11</f>
        <v>0</v>
      </c>
      <c r="U28" s="54"/>
      <c r="V28" s="64">
        <f>'Cost Forecast'!G11</f>
        <v>0</v>
      </c>
      <c r="W28" s="177"/>
      <c r="X28" s="64">
        <f>'Cost Forecast'!H11</f>
        <v>45000</v>
      </c>
      <c r="Y28" s="54"/>
      <c r="Z28" s="64">
        <f>'Cost Forecast'!I11</f>
        <v>70000</v>
      </c>
      <c r="AA28" s="177"/>
      <c r="AB28" s="64">
        <f>'Cost Forecast'!J11</f>
        <v>0</v>
      </c>
      <c r="AC28" s="54"/>
      <c r="AD28" s="64">
        <f>'Cost Forecast'!K11</f>
        <v>70000</v>
      </c>
      <c r="AE28" s="177"/>
      <c r="AF28" s="64">
        <f>'Cost Forecast'!L11</f>
        <v>45000</v>
      </c>
    </row>
    <row r="29" spans="2:32" ht="14.25" customHeight="1" x14ac:dyDescent="0.35">
      <c r="B29" s="179" t="s">
        <v>96</v>
      </c>
      <c r="C29" s="60"/>
      <c r="D29" s="61"/>
      <c r="E29" s="62"/>
      <c r="F29" s="61"/>
      <c r="G29" s="59"/>
      <c r="H29" s="59"/>
      <c r="I29" s="62"/>
      <c r="J29" s="61"/>
      <c r="K29" s="59"/>
      <c r="L29" s="63"/>
      <c r="M29" s="54"/>
      <c r="N29" s="78">
        <f>'Cost Forecast'!C14</f>
        <v>0</v>
      </c>
      <c r="O29" s="35"/>
      <c r="P29" s="63">
        <f>'Cost Forecast'!D14</f>
        <v>8000</v>
      </c>
      <c r="Q29" s="54"/>
      <c r="R29" s="64">
        <f>'Cost Forecast'!E14</f>
        <v>8000</v>
      </c>
      <c r="S29" s="35"/>
      <c r="T29" s="63">
        <f>'Cost Forecast'!F14</f>
        <v>8000</v>
      </c>
      <c r="U29" s="54"/>
      <c r="V29" s="64">
        <f>'Cost Forecast'!G14</f>
        <v>8000</v>
      </c>
      <c r="W29" s="35"/>
      <c r="X29" s="79">
        <f>'Cost Forecast'!H14</f>
        <v>8000</v>
      </c>
      <c r="Y29" s="54"/>
      <c r="Z29" s="64">
        <f>'Cost Forecast'!I14</f>
        <v>8000</v>
      </c>
      <c r="AA29" s="35"/>
      <c r="AB29" s="63">
        <f>'Cost Forecast'!J14</f>
        <v>0</v>
      </c>
      <c r="AC29" s="54"/>
      <c r="AD29" s="64">
        <f>'Cost Forecast'!K14</f>
        <v>0</v>
      </c>
      <c r="AE29" s="35"/>
      <c r="AF29" s="63">
        <f>'Cost Forecast'!L14</f>
        <v>0</v>
      </c>
    </row>
    <row r="30" spans="2:32" ht="14.25" customHeight="1" x14ac:dyDescent="0.35">
      <c r="B30" s="179" t="s">
        <v>145</v>
      </c>
      <c r="C30" s="60"/>
      <c r="D30" s="61"/>
      <c r="E30" s="62"/>
      <c r="F30" s="61"/>
      <c r="G30" s="59"/>
      <c r="H30" s="59"/>
      <c r="I30" s="62"/>
      <c r="J30" s="61"/>
      <c r="K30" s="59"/>
      <c r="L30" s="63"/>
      <c r="M30" s="54"/>
      <c r="N30" s="64">
        <f>'Cost Forecast'!C17</f>
        <v>0</v>
      </c>
      <c r="O30" s="35"/>
      <c r="P30" s="63">
        <f>'Cost Forecast'!D17</f>
        <v>8300</v>
      </c>
      <c r="Q30" s="54"/>
      <c r="R30" s="64">
        <f>'Cost Forecast'!E17</f>
        <v>8300</v>
      </c>
      <c r="S30" s="35"/>
      <c r="T30" s="63">
        <f>'Cost Forecast'!F17</f>
        <v>8300</v>
      </c>
      <c r="U30" s="54"/>
      <c r="V30" s="64">
        <f>'Cost Forecast'!G17</f>
        <v>0</v>
      </c>
      <c r="W30" s="35"/>
      <c r="X30" s="63">
        <f>'Cost Forecast'!H17</f>
        <v>8300</v>
      </c>
      <c r="Y30" s="54"/>
      <c r="Z30" s="64">
        <f>'Cost Forecast'!I17</f>
        <v>0</v>
      </c>
      <c r="AA30" s="35"/>
      <c r="AB30" s="63">
        <f>'Cost Forecast'!J17</f>
        <v>8300</v>
      </c>
      <c r="AC30" s="54"/>
      <c r="AD30" s="64">
        <f>'Cost Forecast'!K17</f>
        <v>0</v>
      </c>
      <c r="AE30" s="35"/>
      <c r="AF30" s="63">
        <f>'Cost Forecast'!L17</f>
        <v>8300</v>
      </c>
    </row>
    <row r="31" spans="2:32" ht="14.25" customHeight="1" x14ac:dyDescent="0.35">
      <c r="B31" s="117" t="s">
        <v>83</v>
      </c>
      <c r="C31" s="60"/>
      <c r="D31" s="61"/>
      <c r="E31" s="62"/>
      <c r="F31" s="61"/>
      <c r="G31" s="59"/>
      <c r="H31" s="59"/>
      <c r="I31" s="62"/>
      <c r="J31" s="61"/>
      <c r="K31" s="59"/>
      <c r="L31" s="63"/>
      <c r="M31" s="54"/>
      <c r="N31" s="64">
        <f>'Cost Forecast'!C25</f>
        <v>350</v>
      </c>
      <c r="O31" s="35"/>
      <c r="P31" s="63">
        <f>'Cost Forecast'!D25</f>
        <v>21750</v>
      </c>
      <c r="Q31" s="54"/>
      <c r="R31" s="64">
        <f>'Cost Forecast'!E25</f>
        <v>0</v>
      </c>
      <c r="S31" s="35"/>
      <c r="T31" s="63">
        <f>'Cost Forecast'!F25</f>
        <v>0</v>
      </c>
      <c r="U31" s="54"/>
      <c r="V31" s="63">
        <f>'Cost Forecast'!G25</f>
        <v>0</v>
      </c>
      <c r="W31" s="35"/>
      <c r="X31" s="63">
        <f>'Cost Forecast'!H25</f>
        <v>0</v>
      </c>
      <c r="Y31" s="54"/>
      <c r="Z31" s="63">
        <f>'Cost Forecast'!I25</f>
        <v>0</v>
      </c>
      <c r="AA31" s="35"/>
      <c r="AB31" s="63">
        <f>'Cost Forecast'!J25</f>
        <v>0</v>
      </c>
      <c r="AC31" s="54"/>
      <c r="AD31" s="63">
        <f>'Cost Forecast'!K25</f>
        <v>0</v>
      </c>
      <c r="AE31" s="35"/>
      <c r="AF31" s="63">
        <f>'Cost Forecast'!L25</f>
        <v>0</v>
      </c>
    </row>
    <row r="32" spans="2:32" ht="14.25" customHeight="1" x14ac:dyDescent="0.35">
      <c r="B32" s="65" t="s">
        <v>45</v>
      </c>
      <c r="C32" s="66"/>
      <c r="D32" s="67"/>
      <c r="E32" s="68"/>
      <c r="F32" s="67"/>
      <c r="G32" s="66"/>
      <c r="H32" s="66"/>
      <c r="I32" s="68"/>
      <c r="J32" s="67"/>
      <c r="K32" s="66"/>
      <c r="L32" s="69"/>
      <c r="M32" s="50"/>
      <c r="N32" s="70">
        <f>'Cost Forecast'!C26</f>
        <v>148030</v>
      </c>
      <c r="O32" s="51"/>
      <c r="P32" s="69">
        <f>'Cost Forecast'!D26</f>
        <v>38050</v>
      </c>
      <c r="Q32" s="50"/>
      <c r="R32" s="70">
        <f>'Cost Forecast'!E26</f>
        <v>16300</v>
      </c>
      <c r="S32" s="51"/>
      <c r="T32" s="69">
        <f>'Cost Forecast'!F26</f>
        <v>16300</v>
      </c>
      <c r="U32" s="50"/>
      <c r="V32" s="70">
        <f>'Cost Forecast'!G26</f>
        <v>8000</v>
      </c>
      <c r="W32" s="51"/>
      <c r="X32" s="69">
        <f>'Cost Forecast'!H26</f>
        <v>61300</v>
      </c>
      <c r="Y32" s="50"/>
      <c r="Z32" s="70">
        <f>'Cost Forecast'!I26</f>
        <v>78000</v>
      </c>
      <c r="AA32" s="51"/>
      <c r="AB32" s="69">
        <f>'Cost Forecast'!J26</f>
        <v>8300</v>
      </c>
      <c r="AC32" s="50"/>
      <c r="AD32" s="70">
        <f>'Cost Forecast'!K26</f>
        <v>70000</v>
      </c>
      <c r="AE32" s="51"/>
      <c r="AF32" s="69">
        <f>'Cost Forecast'!L26</f>
        <v>53300</v>
      </c>
    </row>
    <row r="33" spans="2:32" ht="14.25" customHeight="1" x14ac:dyDescent="0.35">
      <c r="B33" s="66"/>
      <c r="C33" s="66"/>
      <c r="D33" s="67"/>
      <c r="E33" s="68"/>
      <c r="F33" s="67"/>
      <c r="G33" s="66"/>
      <c r="H33" s="66"/>
      <c r="I33" s="68"/>
      <c r="J33" s="67"/>
      <c r="K33" s="66"/>
      <c r="L33" s="69"/>
      <c r="M33" s="50"/>
      <c r="N33" s="70"/>
      <c r="O33" s="51"/>
      <c r="P33" s="69"/>
      <c r="Q33" s="50"/>
      <c r="R33" s="70"/>
      <c r="S33" s="51"/>
      <c r="T33" s="69"/>
      <c r="U33" s="50"/>
      <c r="V33" s="70"/>
      <c r="W33" s="51"/>
      <c r="X33" s="69"/>
      <c r="Y33" s="50"/>
      <c r="Z33" s="70"/>
      <c r="AA33" s="51"/>
      <c r="AB33" s="69"/>
      <c r="AC33" s="50"/>
      <c r="AD33" s="70"/>
      <c r="AE33" s="51"/>
      <c r="AF33" s="69"/>
    </row>
    <row r="34" spans="2:32" ht="14.25" customHeight="1" x14ac:dyDescent="0.35">
      <c r="B34" s="80" t="s">
        <v>46</v>
      </c>
      <c r="C34" s="81"/>
      <c r="D34" s="82">
        <f>D15+D25</f>
        <v>46313</v>
      </c>
      <c r="E34" s="83"/>
      <c r="F34" s="82">
        <f>F15+F25</f>
        <v>44182</v>
      </c>
      <c r="G34" s="84"/>
      <c r="H34" s="84">
        <f>H15+H25</f>
        <v>48401</v>
      </c>
      <c r="I34" s="83"/>
      <c r="J34" s="82">
        <f>J15+J25</f>
        <v>76241</v>
      </c>
      <c r="K34" s="84"/>
      <c r="L34" s="85">
        <f>L15+L25</f>
        <v>46236</v>
      </c>
      <c r="M34" s="83"/>
      <c r="N34" s="86">
        <f>$N15+$N25+$N32</f>
        <v>212591.2</v>
      </c>
      <c r="O34" s="84"/>
      <c r="P34" s="85">
        <f>P15+P25+P32</f>
        <v>110045.15</v>
      </c>
      <c r="Q34" s="83"/>
      <c r="R34" s="86">
        <f>R15+R25+R32</f>
        <v>90455.00450000001</v>
      </c>
      <c r="S34" s="84"/>
      <c r="T34" s="85">
        <f>T15+T25+T32</f>
        <v>92679.654634999999</v>
      </c>
      <c r="U34" s="83"/>
      <c r="V34" s="86">
        <f>V15+V25+V32</f>
        <v>86671.044274050015</v>
      </c>
      <c r="W34" s="84"/>
      <c r="X34" s="85">
        <f>$X15+$X25+$X32</f>
        <v>142331.17560227151</v>
      </c>
      <c r="Y34" s="83"/>
      <c r="Z34" s="86">
        <f>Z15+Z25+Z32</f>
        <v>161462.11087033967</v>
      </c>
      <c r="AA34" s="84"/>
      <c r="AB34" s="85">
        <f>AB15+AB25+AB32</f>
        <v>94265.974196449853</v>
      </c>
      <c r="AC34" s="83"/>
      <c r="AD34" s="86">
        <f>AD15+AD25+AD32</f>
        <v>158544.95342234336</v>
      </c>
      <c r="AE34" s="84"/>
      <c r="AF34" s="85">
        <f>AF15+AF25+AF32</f>
        <v>144501.30202501366</v>
      </c>
    </row>
    <row r="35" spans="2:32" ht="14.25" customHeight="1" x14ac:dyDescent="0.35">
      <c r="C35" s="52"/>
      <c r="D35" s="53"/>
      <c r="E35" s="54"/>
      <c r="F35" s="53"/>
      <c r="G35" s="35"/>
      <c r="H35" s="35"/>
      <c r="I35" s="54"/>
      <c r="J35" s="53"/>
      <c r="K35" s="35"/>
      <c r="L35" s="35"/>
      <c r="M35" s="54"/>
      <c r="N35" s="53"/>
      <c r="O35" s="35"/>
      <c r="P35" s="35"/>
      <c r="Q35" s="54"/>
      <c r="R35" s="53"/>
      <c r="S35" s="35"/>
      <c r="T35" s="35"/>
      <c r="U35" s="54"/>
      <c r="V35" s="53"/>
      <c r="W35" s="35"/>
      <c r="X35" s="35"/>
      <c r="Y35" s="54"/>
      <c r="Z35" s="53"/>
      <c r="AA35" s="35"/>
      <c r="AB35" s="35"/>
      <c r="AC35" s="54"/>
      <c r="AD35" s="53"/>
      <c r="AE35" s="35"/>
      <c r="AF35" s="35"/>
    </row>
    <row r="36" spans="2:32" ht="14.25" customHeight="1" x14ac:dyDescent="0.35">
      <c r="B36" s="87" t="s">
        <v>47</v>
      </c>
      <c r="C36" s="84">
        <f>C4-D34</f>
        <v>21272</v>
      </c>
      <c r="D36" s="82"/>
      <c r="E36" s="83">
        <f>E4-F34</f>
        <v>24148</v>
      </c>
      <c r="F36" s="82"/>
      <c r="G36" s="84">
        <f>G4-H34</f>
        <v>20032</v>
      </c>
      <c r="H36" s="84"/>
      <c r="I36" s="83">
        <f>I4-J34</f>
        <v>-7953</v>
      </c>
      <c r="J36" s="82"/>
      <c r="K36" s="85">
        <f>K4-L34</f>
        <v>21525</v>
      </c>
      <c r="L36" s="84"/>
      <c r="M36" s="88">
        <f>M4-N34</f>
        <v>-134831.20000000001</v>
      </c>
      <c r="N36" s="82"/>
      <c r="O36" s="85">
        <f>O4-P34</f>
        <v>-25135.549999999974</v>
      </c>
      <c r="P36" s="84"/>
      <c r="Q36" s="88">
        <f>Q4-R34</f>
        <v>2945.5555000000168</v>
      </c>
      <c r="R36" s="82"/>
      <c r="S36" s="85">
        <f>S4-T34</f>
        <v>10060.961365000054</v>
      </c>
      <c r="T36" s="84"/>
      <c r="U36" s="88">
        <f>U4-V34</f>
        <v>26343.633325950039</v>
      </c>
      <c r="V36" s="82"/>
      <c r="W36" s="85">
        <f>W4-X34</f>
        <v>-25926.057674271447</v>
      </c>
      <c r="X36" s="84"/>
      <c r="Y36" s="88">
        <f>Y4-Z34</f>
        <v>-41564.839404499638</v>
      </c>
      <c r="Z36" s="82"/>
      <c r="AA36" s="85">
        <f>AA4-AB34</f>
        <v>29228.215413365397</v>
      </c>
      <c r="AB36" s="84"/>
      <c r="AC36" s="88">
        <f>AC4-AD34</f>
        <v>-31345.938124233639</v>
      </c>
      <c r="AD36" s="82"/>
      <c r="AE36" s="85">
        <f>AE4-AF34</f>
        <v>-13486.316267960661</v>
      </c>
      <c r="AF36" s="84"/>
    </row>
    <row r="37" spans="2:32" ht="14.25" customHeight="1" x14ac:dyDescent="0.35">
      <c r="C37" s="52"/>
      <c r="D37" s="53"/>
      <c r="E37" s="54"/>
      <c r="F37" s="53"/>
      <c r="G37" s="35"/>
      <c r="H37" s="35"/>
      <c r="I37" s="54"/>
      <c r="J37" s="53"/>
      <c r="K37" s="35"/>
      <c r="L37" s="35"/>
      <c r="M37" s="54"/>
      <c r="N37" s="53"/>
      <c r="O37" s="35"/>
      <c r="P37" s="35"/>
      <c r="Q37" s="54"/>
      <c r="R37" s="53"/>
      <c r="S37" s="35"/>
      <c r="T37" s="35"/>
      <c r="U37" s="54"/>
      <c r="V37" s="53"/>
      <c r="W37" s="35"/>
      <c r="X37" s="35"/>
      <c r="Y37" s="54"/>
      <c r="Z37" s="53"/>
      <c r="AA37" s="35"/>
      <c r="AB37" s="35"/>
      <c r="AC37" s="54"/>
      <c r="AD37" s="53"/>
      <c r="AE37" s="35"/>
      <c r="AF37" s="35"/>
    </row>
    <row r="38" spans="2:32" ht="14.25" customHeight="1" x14ac:dyDescent="0.35">
      <c r="B38" s="89" t="s">
        <v>48</v>
      </c>
      <c r="C38" s="90">
        <v>159512</v>
      </c>
      <c r="D38" s="91"/>
      <c r="E38" s="92">
        <f>C38+E36</f>
        <v>183660</v>
      </c>
      <c r="F38" s="91"/>
      <c r="G38" s="90">
        <f>E38+G36</f>
        <v>203692</v>
      </c>
      <c r="H38" s="90"/>
      <c r="I38" s="92">
        <f>G38+I36</f>
        <v>195739</v>
      </c>
      <c r="J38" s="91"/>
      <c r="K38" s="93">
        <f>I38+K36</f>
        <v>217264</v>
      </c>
      <c r="L38" s="90"/>
      <c r="M38" s="94">
        <f>K38+M36</f>
        <v>82432.799999999988</v>
      </c>
      <c r="N38" s="91"/>
      <c r="O38" s="93">
        <f>M38+O36</f>
        <v>57297.250000000015</v>
      </c>
      <c r="P38" s="90"/>
      <c r="Q38" s="94">
        <f>O38+Q36</f>
        <v>60242.805500000031</v>
      </c>
      <c r="R38" s="91"/>
      <c r="S38" s="93">
        <f>Q38+S36</f>
        <v>70303.766865000085</v>
      </c>
      <c r="T38" s="90"/>
      <c r="U38" s="94">
        <f>S38+U36</f>
        <v>96647.400190950124</v>
      </c>
      <c r="V38" s="91"/>
      <c r="W38" s="93">
        <f>U38+W36</f>
        <v>70721.342516678676</v>
      </c>
      <c r="X38" s="90"/>
      <c r="Y38" s="94">
        <f>W38+Y36</f>
        <v>29156.503112179038</v>
      </c>
      <c r="Z38" s="91"/>
      <c r="AA38" s="93">
        <f>Y38+AA36</f>
        <v>58384.718525544435</v>
      </c>
      <c r="AB38" s="90"/>
      <c r="AC38" s="94">
        <f>AA38+AC36</f>
        <v>27038.780401310796</v>
      </c>
      <c r="AD38" s="91"/>
      <c r="AE38" s="93">
        <f>AC38+AE36</f>
        <v>13552.464133350135</v>
      </c>
      <c r="AF38" s="90"/>
    </row>
    <row r="39" spans="2:32" ht="14.25" customHeight="1" x14ac:dyDescent="0.35"/>
    <row r="40" spans="2:32" ht="14.25" customHeight="1" x14ac:dyDescent="0.35"/>
    <row r="41" spans="2:32" ht="14.25" customHeight="1" x14ac:dyDescent="0.35"/>
    <row r="42" spans="2:32" ht="14.25" customHeight="1" x14ac:dyDescent="0.35"/>
    <row r="43" spans="2:32" ht="14.25" customHeight="1" x14ac:dyDescent="0.35"/>
    <row r="44" spans="2:32" ht="14.25" customHeight="1" x14ac:dyDescent="0.35"/>
    <row r="45" spans="2:32" ht="14.25" customHeight="1" x14ac:dyDescent="0.35"/>
    <row r="46" spans="2:32" ht="14.25" customHeight="1" x14ac:dyDescent="0.35"/>
    <row r="47" spans="2:32" ht="14.25" customHeight="1" x14ac:dyDescent="0.35"/>
    <row r="48" spans="2:32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  <row r="1001" ht="14.25" customHeight="1" x14ac:dyDescent="0.35"/>
  </sheetData>
  <mergeCells count="15">
    <mergeCell ref="AA2:AB2"/>
    <mergeCell ref="AC2:AD2"/>
    <mergeCell ref="AE2:AF2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workbookViewId="0">
      <selection activeCell="B1" sqref="B1"/>
    </sheetView>
  </sheetViews>
  <sheetFormatPr defaultColWidth="12.6640625" defaultRowHeight="14.5" x14ac:dyDescent="0.35"/>
  <cols>
    <col min="1" max="1" width="2.75" style="27" customWidth="1"/>
    <col min="2" max="2" width="2.9140625" style="27" customWidth="1"/>
    <col min="3" max="3" width="145.25" style="27" customWidth="1"/>
    <col min="4" max="26" width="7.6640625" style="27" customWidth="1"/>
    <col min="27" max="16384" width="12.6640625" style="27"/>
  </cols>
  <sheetData>
    <row r="1" spans="1:26" x14ac:dyDescent="0.3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35">
      <c r="A2" s="26"/>
      <c r="B2" s="28" t="s">
        <v>63</v>
      </c>
      <c r="C2" s="29" t="s">
        <v>78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35">
      <c r="A3" s="26"/>
      <c r="B3" s="30">
        <v>1</v>
      </c>
      <c r="C3" s="31" t="s">
        <v>64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58" x14ac:dyDescent="0.35">
      <c r="A4" s="26"/>
      <c r="B4" s="30">
        <v>2</v>
      </c>
      <c r="C4" s="32" t="s">
        <v>79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35">
      <c r="A5" s="26"/>
      <c r="B5" s="30">
        <v>3</v>
      </c>
      <c r="C5" s="100" t="s">
        <v>80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9" x14ac:dyDescent="0.35">
      <c r="A6" s="26"/>
      <c r="B6" s="30">
        <v>4</v>
      </c>
      <c r="C6" s="101" t="s">
        <v>81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87" x14ac:dyDescent="0.35">
      <c r="A7" s="26"/>
      <c r="B7" s="30">
        <v>5</v>
      </c>
      <c r="C7" s="123" t="s">
        <v>103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72.5" x14ac:dyDescent="0.35">
      <c r="A8" s="26"/>
      <c r="B8" s="30">
        <v>6</v>
      </c>
      <c r="C8" s="180" t="s">
        <v>146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35">
      <c r="A9" s="26"/>
      <c r="B9" s="97">
        <v>7</v>
      </c>
      <c r="C9" s="98" t="s">
        <v>75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35">
      <c r="A10" s="26"/>
      <c r="B10" s="97">
        <v>8</v>
      </c>
      <c r="C10" s="99" t="s">
        <v>77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3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x14ac:dyDescent="0.3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3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3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x14ac:dyDescent="0.3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3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3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3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3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3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3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3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x14ac:dyDescent="0.3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3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3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x14ac:dyDescent="0.3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x14ac:dyDescent="0.3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x14ac:dyDescent="0.3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3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x14ac:dyDescent="0.3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x14ac:dyDescent="0.3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x14ac:dyDescent="0.3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x14ac:dyDescent="0.3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x14ac:dyDescent="0.35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x14ac:dyDescent="0.3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x14ac:dyDescent="0.3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x14ac:dyDescent="0.3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x14ac:dyDescent="0.3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x14ac:dyDescent="0.3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x14ac:dyDescent="0.3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x14ac:dyDescent="0.3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x14ac:dyDescent="0.3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x14ac:dyDescent="0.3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x14ac:dyDescent="0.35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x14ac:dyDescent="0.3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x14ac:dyDescent="0.3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x14ac:dyDescent="0.3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x14ac:dyDescent="0.3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x14ac:dyDescent="0.3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x14ac:dyDescent="0.3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x14ac:dyDescent="0.3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x14ac:dyDescent="0.3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x14ac:dyDescent="0.3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x14ac:dyDescent="0.3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x14ac:dyDescent="0.3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x14ac:dyDescent="0.3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x14ac:dyDescent="0.3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x14ac:dyDescent="0.3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x14ac:dyDescent="0.3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x14ac:dyDescent="0.3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x14ac:dyDescent="0.3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x14ac:dyDescent="0.3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x14ac:dyDescent="0.3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x14ac:dyDescent="0.3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x14ac:dyDescent="0.3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x14ac:dyDescent="0.3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x14ac:dyDescent="0.3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x14ac:dyDescent="0.3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x14ac:dyDescent="0.3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x14ac:dyDescent="0.3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x14ac:dyDescent="0.3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x14ac:dyDescent="0.3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x14ac:dyDescent="0.3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x14ac:dyDescent="0.3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x14ac:dyDescent="0.3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x14ac:dyDescent="0.3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x14ac:dyDescent="0.3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x14ac:dyDescent="0.3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x14ac:dyDescent="0.3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x14ac:dyDescent="0.3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x14ac:dyDescent="0.3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x14ac:dyDescent="0.3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x14ac:dyDescent="0.3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x14ac:dyDescent="0.3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x14ac:dyDescent="0.3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x14ac:dyDescent="0.3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x14ac:dyDescent="0.3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x14ac:dyDescent="0.3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x14ac:dyDescent="0.3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x14ac:dyDescent="0.35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x14ac:dyDescent="0.35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x14ac:dyDescent="0.35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x14ac:dyDescent="0.35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x14ac:dyDescent="0.35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x14ac:dyDescent="0.35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x14ac:dyDescent="0.35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x14ac:dyDescent="0.3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x14ac:dyDescent="0.35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x14ac:dyDescent="0.35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x14ac:dyDescent="0.35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x14ac:dyDescent="0.35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x14ac:dyDescent="0.35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x14ac:dyDescent="0.35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x14ac:dyDescent="0.35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x14ac:dyDescent="0.35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x14ac:dyDescent="0.3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x14ac:dyDescent="0.3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x14ac:dyDescent="0.3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x14ac:dyDescent="0.35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x14ac:dyDescent="0.3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x14ac:dyDescent="0.35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x14ac:dyDescent="0.35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x14ac:dyDescent="0.35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x14ac:dyDescent="0.35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x14ac:dyDescent="0.35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x14ac:dyDescent="0.35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x14ac:dyDescent="0.35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x14ac:dyDescent="0.35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x14ac:dyDescent="0.35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x14ac:dyDescent="0.35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x14ac:dyDescent="0.3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x14ac:dyDescent="0.3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x14ac:dyDescent="0.3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x14ac:dyDescent="0.3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x14ac:dyDescent="0.3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x14ac:dyDescent="0.3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x14ac:dyDescent="0.3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x14ac:dyDescent="0.3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x14ac:dyDescent="0.3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x14ac:dyDescent="0.3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x14ac:dyDescent="0.3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x14ac:dyDescent="0.3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x14ac:dyDescent="0.3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x14ac:dyDescent="0.3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x14ac:dyDescent="0.3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x14ac:dyDescent="0.3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x14ac:dyDescent="0.3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x14ac:dyDescent="0.3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x14ac:dyDescent="0.3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x14ac:dyDescent="0.3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x14ac:dyDescent="0.3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x14ac:dyDescent="0.3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x14ac:dyDescent="0.3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x14ac:dyDescent="0.3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x14ac:dyDescent="0.3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x14ac:dyDescent="0.3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x14ac:dyDescent="0.3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x14ac:dyDescent="0.3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x14ac:dyDescent="0.3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x14ac:dyDescent="0.3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x14ac:dyDescent="0.3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x14ac:dyDescent="0.3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x14ac:dyDescent="0.3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x14ac:dyDescent="0.3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x14ac:dyDescent="0.3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x14ac:dyDescent="0.3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x14ac:dyDescent="0.3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x14ac:dyDescent="0.3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x14ac:dyDescent="0.3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x14ac:dyDescent="0.3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x14ac:dyDescent="0.3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x14ac:dyDescent="0.3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x14ac:dyDescent="0.3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x14ac:dyDescent="0.3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x14ac:dyDescent="0.3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x14ac:dyDescent="0.3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x14ac:dyDescent="0.3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x14ac:dyDescent="0.3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x14ac:dyDescent="0.3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x14ac:dyDescent="0.3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x14ac:dyDescent="0.3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x14ac:dyDescent="0.3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x14ac:dyDescent="0.3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x14ac:dyDescent="0.3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x14ac:dyDescent="0.3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x14ac:dyDescent="0.3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x14ac:dyDescent="0.3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x14ac:dyDescent="0.3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x14ac:dyDescent="0.3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x14ac:dyDescent="0.3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x14ac:dyDescent="0.3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x14ac:dyDescent="0.3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x14ac:dyDescent="0.3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x14ac:dyDescent="0.3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x14ac:dyDescent="0.3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x14ac:dyDescent="0.3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x14ac:dyDescent="0.3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x14ac:dyDescent="0.3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x14ac:dyDescent="0.3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x14ac:dyDescent="0.3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x14ac:dyDescent="0.3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x14ac:dyDescent="0.3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x14ac:dyDescent="0.3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x14ac:dyDescent="0.3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x14ac:dyDescent="0.3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x14ac:dyDescent="0.3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x14ac:dyDescent="0.3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x14ac:dyDescent="0.3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x14ac:dyDescent="0.3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x14ac:dyDescent="0.3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x14ac:dyDescent="0.3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x14ac:dyDescent="0.3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x14ac:dyDescent="0.3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x14ac:dyDescent="0.3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x14ac:dyDescent="0.3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x14ac:dyDescent="0.3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x14ac:dyDescent="0.3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x14ac:dyDescent="0.3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x14ac:dyDescent="0.3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x14ac:dyDescent="0.3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x14ac:dyDescent="0.3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x14ac:dyDescent="0.3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x14ac:dyDescent="0.3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x14ac:dyDescent="0.3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x14ac:dyDescent="0.3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x14ac:dyDescent="0.3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x14ac:dyDescent="0.3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x14ac:dyDescent="0.3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x14ac:dyDescent="0.3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x14ac:dyDescent="0.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x14ac:dyDescent="0.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x14ac:dyDescent="0.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x14ac:dyDescent="0.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x14ac:dyDescent="0.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x14ac:dyDescent="0.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x14ac:dyDescent="0.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x14ac:dyDescent="0.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x14ac:dyDescent="0.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x14ac:dyDescent="0.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x14ac:dyDescent="0.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x14ac:dyDescent="0.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x14ac:dyDescent="0.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x14ac:dyDescent="0.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x14ac:dyDescent="0.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x14ac:dyDescent="0.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x14ac:dyDescent="0.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x14ac:dyDescent="0.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x14ac:dyDescent="0.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x14ac:dyDescent="0.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x14ac:dyDescent="0.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x14ac:dyDescent="0.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x14ac:dyDescent="0.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x14ac:dyDescent="0.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x14ac:dyDescent="0.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x14ac:dyDescent="0.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x14ac:dyDescent="0.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x14ac:dyDescent="0.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x14ac:dyDescent="0.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x14ac:dyDescent="0.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x14ac:dyDescent="0.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x14ac:dyDescent="0.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x14ac:dyDescent="0.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x14ac:dyDescent="0.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x14ac:dyDescent="0.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x14ac:dyDescent="0.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x14ac:dyDescent="0.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x14ac:dyDescent="0.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x14ac:dyDescent="0.3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x14ac:dyDescent="0.3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x14ac:dyDescent="0.3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x14ac:dyDescent="0.3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x14ac:dyDescent="0.3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x14ac:dyDescent="0.3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x14ac:dyDescent="0.3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x14ac:dyDescent="0.3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x14ac:dyDescent="0.3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x14ac:dyDescent="0.3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x14ac:dyDescent="0.3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x14ac:dyDescent="0.3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x14ac:dyDescent="0.3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x14ac:dyDescent="0.3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x14ac:dyDescent="0.3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x14ac:dyDescent="0.3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x14ac:dyDescent="0.3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x14ac:dyDescent="0.3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x14ac:dyDescent="0.3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x14ac:dyDescent="0.3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x14ac:dyDescent="0.3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x14ac:dyDescent="0.3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x14ac:dyDescent="0.3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x14ac:dyDescent="0.3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x14ac:dyDescent="0.3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x14ac:dyDescent="0.3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x14ac:dyDescent="0.3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x14ac:dyDescent="0.3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x14ac:dyDescent="0.3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x14ac:dyDescent="0.3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x14ac:dyDescent="0.3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x14ac:dyDescent="0.3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x14ac:dyDescent="0.3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x14ac:dyDescent="0.3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x14ac:dyDescent="0.3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x14ac:dyDescent="0.3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x14ac:dyDescent="0.3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x14ac:dyDescent="0.3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x14ac:dyDescent="0.3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x14ac:dyDescent="0.3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x14ac:dyDescent="0.3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x14ac:dyDescent="0.3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x14ac:dyDescent="0.3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x14ac:dyDescent="0.3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x14ac:dyDescent="0.3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x14ac:dyDescent="0.3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x14ac:dyDescent="0.3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x14ac:dyDescent="0.3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x14ac:dyDescent="0.3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x14ac:dyDescent="0.3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x14ac:dyDescent="0.3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x14ac:dyDescent="0.3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x14ac:dyDescent="0.3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x14ac:dyDescent="0.3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x14ac:dyDescent="0.3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x14ac:dyDescent="0.3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x14ac:dyDescent="0.3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x14ac:dyDescent="0.3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x14ac:dyDescent="0.3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x14ac:dyDescent="0.3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x14ac:dyDescent="0.3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x14ac:dyDescent="0.3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x14ac:dyDescent="0.3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x14ac:dyDescent="0.3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x14ac:dyDescent="0.3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x14ac:dyDescent="0.3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x14ac:dyDescent="0.3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x14ac:dyDescent="0.3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x14ac:dyDescent="0.3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x14ac:dyDescent="0.3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x14ac:dyDescent="0.3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x14ac:dyDescent="0.3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x14ac:dyDescent="0.3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x14ac:dyDescent="0.3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x14ac:dyDescent="0.3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x14ac:dyDescent="0.3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x14ac:dyDescent="0.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x14ac:dyDescent="0.3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x14ac:dyDescent="0.3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x14ac:dyDescent="0.3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x14ac:dyDescent="0.3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x14ac:dyDescent="0.3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x14ac:dyDescent="0.3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x14ac:dyDescent="0.3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x14ac:dyDescent="0.3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x14ac:dyDescent="0.3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x14ac:dyDescent="0.3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x14ac:dyDescent="0.3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x14ac:dyDescent="0.3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x14ac:dyDescent="0.3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x14ac:dyDescent="0.3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x14ac:dyDescent="0.3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x14ac:dyDescent="0.3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x14ac:dyDescent="0.3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x14ac:dyDescent="0.3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x14ac:dyDescent="0.3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x14ac:dyDescent="0.3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x14ac:dyDescent="0.3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x14ac:dyDescent="0.3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x14ac:dyDescent="0.3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x14ac:dyDescent="0.3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x14ac:dyDescent="0.3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x14ac:dyDescent="0.3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x14ac:dyDescent="0.3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x14ac:dyDescent="0.3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x14ac:dyDescent="0.3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x14ac:dyDescent="0.3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x14ac:dyDescent="0.3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x14ac:dyDescent="0.3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x14ac:dyDescent="0.3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x14ac:dyDescent="0.3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x14ac:dyDescent="0.3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x14ac:dyDescent="0.3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x14ac:dyDescent="0.3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x14ac:dyDescent="0.3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x14ac:dyDescent="0.3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x14ac:dyDescent="0.3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x14ac:dyDescent="0.3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x14ac:dyDescent="0.3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x14ac:dyDescent="0.3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x14ac:dyDescent="0.3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x14ac:dyDescent="0.3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x14ac:dyDescent="0.3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x14ac:dyDescent="0.3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x14ac:dyDescent="0.3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x14ac:dyDescent="0.3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x14ac:dyDescent="0.3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x14ac:dyDescent="0.3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x14ac:dyDescent="0.3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x14ac:dyDescent="0.3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x14ac:dyDescent="0.3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x14ac:dyDescent="0.3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x14ac:dyDescent="0.3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x14ac:dyDescent="0.3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x14ac:dyDescent="0.3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x14ac:dyDescent="0.3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x14ac:dyDescent="0.3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x14ac:dyDescent="0.3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x14ac:dyDescent="0.3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x14ac:dyDescent="0.3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x14ac:dyDescent="0.3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x14ac:dyDescent="0.3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x14ac:dyDescent="0.3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x14ac:dyDescent="0.3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x14ac:dyDescent="0.3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x14ac:dyDescent="0.3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x14ac:dyDescent="0.3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x14ac:dyDescent="0.3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x14ac:dyDescent="0.3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x14ac:dyDescent="0.3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x14ac:dyDescent="0.3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x14ac:dyDescent="0.3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x14ac:dyDescent="0.3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x14ac:dyDescent="0.3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x14ac:dyDescent="0.3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x14ac:dyDescent="0.3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x14ac:dyDescent="0.3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x14ac:dyDescent="0.3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x14ac:dyDescent="0.3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x14ac:dyDescent="0.3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x14ac:dyDescent="0.3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x14ac:dyDescent="0.3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x14ac:dyDescent="0.3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x14ac:dyDescent="0.3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x14ac:dyDescent="0.3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x14ac:dyDescent="0.3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x14ac:dyDescent="0.3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x14ac:dyDescent="0.3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x14ac:dyDescent="0.3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x14ac:dyDescent="0.3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x14ac:dyDescent="0.3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x14ac:dyDescent="0.3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x14ac:dyDescent="0.3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x14ac:dyDescent="0.3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x14ac:dyDescent="0.3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x14ac:dyDescent="0.3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x14ac:dyDescent="0.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x14ac:dyDescent="0.3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x14ac:dyDescent="0.3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x14ac:dyDescent="0.3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x14ac:dyDescent="0.3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x14ac:dyDescent="0.3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x14ac:dyDescent="0.3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x14ac:dyDescent="0.3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x14ac:dyDescent="0.3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x14ac:dyDescent="0.3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x14ac:dyDescent="0.3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x14ac:dyDescent="0.3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x14ac:dyDescent="0.3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x14ac:dyDescent="0.3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x14ac:dyDescent="0.3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x14ac:dyDescent="0.3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x14ac:dyDescent="0.3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x14ac:dyDescent="0.3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x14ac:dyDescent="0.3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x14ac:dyDescent="0.3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x14ac:dyDescent="0.3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x14ac:dyDescent="0.3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x14ac:dyDescent="0.3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x14ac:dyDescent="0.3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x14ac:dyDescent="0.3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x14ac:dyDescent="0.3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x14ac:dyDescent="0.3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x14ac:dyDescent="0.3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x14ac:dyDescent="0.3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x14ac:dyDescent="0.3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x14ac:dyDescent="0.3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x14ac:dyDescent="0.3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x14ac:dyDescent="0.3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x14ac:dyDescent="0.3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x14ac:dyDescent="0.3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x14ac:dyDescent="0.3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x14ac:dyDescent="0.3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x14ac:dyDescent="0.3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x14ac:dyDescent="0.3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x14ac:dyDescent="0.3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x14ac:dyDescent="0.3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x14ac:dyDescent="0.3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x14ac:dyDescent="0.3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x14ac:dyDescent="0.3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x14ac:dyDescent="0.3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x14ac:dyDescent="0.3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x14ac:dyDescent="0.3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x14ac:dyDescent="0.3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x14ac:dyDescent="0.3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x14ac:dyDescent="0.3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x14ac:dyDescent="0.3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x14ac:dyDescent="0.3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x14ac:dyDescent="0.3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x14ac:dyDescent="0.3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x14ac:dyDescent="0.3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x14ac:dyDescent="0.3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x14ac:dyDescent="0.3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x14ac:dyDescent="0.3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x14ac:dyDescent="0.3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x14ac:dyDescent="0.3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x14ac:dyDescent="0.3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x14ac:dyDescent="0.3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x14ac:dyDescent="0.3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x14ac:dyDescent="0.3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x14ac:dyDescent="0.3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x14ac:dyDescent="0.3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x14ac:dyDescent="0.3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x14ac:dyDescent="0.3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x14ac:dyDescent="0.3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x14ac:dyDescent="0.3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x14ac:dyDescent="0.3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x14ac:dyDescent="0.3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x14ac:dyDescent="0.3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x14ac:dyDescent="0.3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x14ac:dyDescent="0.3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x14ac:dyDescent="0.3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x14ac:dyDescent="0.3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x14ac:dyDescent="0.3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x14ac:dyDescent="0.3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x14ac:dyDescent="0.3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x14ac:dyDescent="0.3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x14ac:dyDescent="0.3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x14ac:dyDescent="0.3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x14ac:dyDescent="0.3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x14ac:dyDescent="0.3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x14ac:dyDescent="0.3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x14ac:dyDescent="0.3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x14ac:dyDescent="0.3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x14ac:dyDescent="0.3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x14ac:dyDescent="0.3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x14ac:dyDescent="0.3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x14ac:dyDescent="0.3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x14ac:dyDescent="0.3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x14ac:dyDescent="0.3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x14ac:dyDescent="0.3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x14ac:dyDescent="0.3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x14ac:dyDescent="0.3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x14ac:dyDescent="0.3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x14ac:dyDescent="0.3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x14ac:dyDescent="0.3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x14ac:dyDescent="0.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x14ac:dyDescent="0.3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x14ac:dyDescent="0.3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x14ac:dyDescent="0.3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x14ac:dyDescent="0.3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x14ac:dyDescent="0.3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x14ac:dyDescent="0.3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x14ac:dyDescent="0.3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x14ac:dyDescent="0.3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x14ac:dyDescent="0.3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x14ac:dyDescent="0.3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x14ac:dyDescent="0.3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x14ac:dyDescent="0.3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x14ac:dyDescent="0.3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x14ac:dyDescent="0.3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x14ac:dyDescent="0.3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x14ac:dyDescent="0.3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x14ac:dyDescent="0.3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x14ac:dyDescent="0.3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x14ac:dyDescent="0.3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x14ac:dyDescent="0.3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x14ac:dyDescent="0.3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x14ac:dyDescent="0.3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x14ac:dyDescent="0.3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x14ac:dyDescent="0.3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x14ac:dyDescent="0.3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x14ac:dyDescent="0.3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x14ac:dyDescent="0.3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x14ac:dyDescent="0.3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x14ac:dyDescent="0.3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x14ac:dyDescent="0.3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x14ac:dyDescent="0.3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x14ac:dyDescent="0.3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x14ac:dyDescent="0.3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x14ac:dyDescent="0.3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x14ac:dyDescent="0.3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x14ac:dyDescent="0.3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x14ac:dyDescent="0.3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x14ac:dyDescent="0.3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x14ac:dyDescent="0.3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x14ac:dyDescent="0.3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x14ac:dyDescent="0.3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x14ac:dyDescent="0.3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x14ac:dyDescent="0.3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x14ac:dyDescent="0.3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x14ac:dyDescent="0.3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x14ac:dyDescent="0.3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x14ac:dyDescent="0.3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x14ac:dyDescent="0.3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x14ac:dyDescent="0.3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x14ac:dyDescent="0.3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x14ac:dyDescent="0.3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x14ac:dyDescent="0.3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x14ac:dyDescent="0.3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x14ac:dyDescent="0.3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x14ac:dyDescent="0.3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x14ac:dyDescent="0.3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x14ac:dyDescent="0.3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x14ac:dyDescent="0.3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x14ac:dyDescent="0.3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x14ac:dyDescent="0.3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x14ac:dyDescent="0.3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x14ac:dyDescent="0.3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x14ac:dyDescent="0.3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x14ac:dyDescent="0.3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x14ac:dyDescent="0.3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x14ac:dyDescent="0.3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x14ac:dyDescent="0.3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x14ac:dyDescent="0.3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x14ac:dyDescent="0.3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x14ac:dyDescent="0.3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x14ac:dyDescent="0.3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x14ac:dyDescent="0.3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x14ac:dyDescent="0.3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x14ac:dyDescent="0.3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x14ac:dyDescent="0.3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x14ac:dyDescent="0.3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x14ac:dyDescent="0.3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x14ac:dyDescent="0.3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x14ac:dyDescent="0.3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x14ac:dyDescent="0.3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x14ac:dyDescent="0.3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x14ac:dyDescent="0.3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x14ac:dyDescent="0.3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x14ac:dyDescent="0.3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x14ac:dyDescent="0.3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x14ac:dyDescent="0.3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x14ac:dyDescent="0.3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x14ac:dyDescent="0.3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x14ac:dyDescent="0.3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x14ac:dyDescent="0.3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x14ac:dyDescent="0.3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x14ac:dyDescent="0.3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x14ac:dyDescent="0.3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x14ac:dyDescent="0.3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x14ac:dyDescent="0.3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x14ac:dyDescent="0.3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x14ac:dyDescent="0.3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x14ac:dyDescent="0.3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x14ac:dyDescent="0.3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x14ac:dyDescent="0.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x14ac:dyDescent="0.3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x14ac:dyDescent="0.3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x14ac:dyDescent="0.3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x14ac:dyDescent="0.3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x14ac:dyDescent="0.3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x14ac:dyDescent="0.3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x14ac:dyDescent="0.3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x14ac:dyDescent="0.3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x14ac:dyDescent="0.3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x14ac:dyDescent="0.3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x14ac:dyDescent="0.3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x14ac:dyDescent="0.3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x14ac:dyDescent="0.3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x14ac:dyDescent="0.3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x14ac:dyDescent="0.3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x14ac:dyDescent="0.3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x14ac:dyDescent="0.3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x14ac:dyDescent="0.3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x14ac:dyDescent="0.3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x14ac:dyDescent="0.3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x14ac:dyDescent="0.3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x14ac:dyDescent="0.3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x14ac:dyDescent="0.3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x14ac:dyDescent="0.3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x14ac:dyDescent="0.3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x14ac:dyDescent="0.3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x14ac:dyDescent="0.3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x14ac:dyDescent="0.3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x14ac:dyDescent="0.3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x14ac:dyDescent="0.3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x14ac:dyDescent="0.3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x14ac:dyDescent="0.3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x14ac:dyDescent="0.3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x14ac:dyDescent="0.3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x14ac:dyDescent="0.3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x14ac:dyDescent="0.3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x14ac:dyDescent="0.3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x14ac:dyDescent="0.3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x14ac:dyDescent="0.3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x14ac:dyDescent="0.3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x14ac:dyDescent="0.3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x14ac:dyDescent="0.3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x14ac:dyDescent="0.3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x14ac:dyDescent="0.3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x14ac:dyDescent="0.3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x14ac:dyDescent="0.3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x14ac:dyDescent="0.3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x14ac:dyDescent="0.3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x14ac:dyDescent="0.3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x14ac:dyDescent="0.3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x14ac:dyDescent="0.3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x14ac:dyDescent="0.3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x14ac:dyDescent="0.3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x14ac:dyDescent="0.3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x14ac:dyDescent="0.3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x14ac:dyDescent="0.3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x14ac:dyDescent="0.3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x14ac:dyDescent="0.3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x14ac:dyDescent="0.3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x14ac:dyDescent="0.3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x14ac:dyDescent="0.3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x14ac:dyDescent="0.3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x14ac:dyDescent="0.3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x14ac:dyDescent="0.3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x14ac:dyDescent="0.3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x14ac:dyDescent="0.3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x14ac:dyDescent="0.3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x14ac:dyDescent="0.3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x14ac:dyDescent="0.3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x14ac:dyDescent="0.3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x14ac:dyDescent="0.3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x14ac:dyDescent="0.3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x14ac:dyDescent="0.3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x14ac:dyDescent="0.3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x14ac:dyDescent="0.3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x14ac:dyDescent="0.3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x14ac:dyDescent="0.3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x14ac:dyDescent="0.3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x14ac:dyDescent="0.3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x14ac:dyDescent="0.3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x14ac:dyDescent="0.3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x14ac:dyDescent="0.3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x14ac:dyDescent="0.3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x14ac:dyDescent="0.3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x14ac:dyDescent="0.3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x14ac:dyDescent="0.3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x14ac:dyDescent="0.3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x14ac:dyDescent="0.3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x14ac:dyDescent="0.3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x14ac:dyDescent="0.3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x14ac:dyDescent="0.3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x14ac:dyDescent="0.3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x14ac:dyDescent="0.3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x14ac:dyDescent="0.3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x14ac:dyDescent="0.3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x14ac:dyDescent="0.3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x14ac:dyDescent="0.3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x14ac:dyDescent="0.3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x14ac:dyDescent="0.3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x14ac:dyDescent="0.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x14ac:dyDescent="0.3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x14ac:dyDescent="0.3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x14ac:dyDescent="0.3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x14ac:dyDescent="0.3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x14ac:dyDescent="0.3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x14ac:dyDescent="0.3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x14ac:dyDescent="0.3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x14ac:dyDescent="0.3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x14ac:dyDescent="0.3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x14ac:dyDescent="0.3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x14ac:dyDescent="0.3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x14ac:dyDescent="0.3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x14ac:dyDescent="0.3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x14ac:dyDescent="0.3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x14ac:dyDescent="0.3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x14ac:dyDescent="0.3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x14ac:dyDescent="0.3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x14ac:dyDescent="0.3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x14ac:dyDescent="0.3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x14ac:dyDescent="0.3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x14ac:dyDescent="0.3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x14ac:dyDescent="0.3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x14ac:dyDescent="0.3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x14ac:dyDescent="0.3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x14ac:dyDescent="0.3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x14ac:dyDescent="0.3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x14ac:dyDescent="0.3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x14ac:dyDescent="0.3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x14ac:dyDescent="0.3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x14ac:dyDescent="0.3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x14ac:dyDescent="0.3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x14ac:dyDescent="0.3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x14ac:dyDescent="0.3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x14ac:dyDescent="0.3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x14ac:dyDescent="0.3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x14ac:dyDescent="0.3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x14ac:dyDescent="0.3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x14ac:dyDescent="0.3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x14ac:dyDescent="0.3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x14ac:dyDescent="0.3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x14ac:dyDescent="0.3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x14ac:dyDescent="0.3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x14ac:dyDescent="0.3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x14ac:dyDescent="0.3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x14ac:dyDescent="0.3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x14ac:dyDescent="0.3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x14ac:dyDescent="0.3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x14ac:dyDescent="0.3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x14ac:dyDescent="0.3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x14ac:dyDescent="0.3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x14ac:dyDescent="0.3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x14ac:dyDescent="0.3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x14ac:dyDescent="0.3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x14ac:dyDescent="0.3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x14ac:dyDescent="0.3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x14ac:dyDescent="0.3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x14ac:dyDescent="0.3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x14ac:dyDescent="0.3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x14ac:dyDescent="0.3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x14ac:dyDescent="0.3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x14ac:dyDescent="0.3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x14ac:dyDescent="0.3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x14ac:dyDescent="0.3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x14ac:dyDescent="0.3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x14ac:dyDescent="0.3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x14ac:dyDescent="0.3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x14ac:dyDescent="0.3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x14ac:dyDescent="0.3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x14ac:dyDescent="0.3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x14ac:dyDescent="0.3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x14ac:dyDescent="0.3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x14ac:dyDescent="0.3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x14ac:dyDescent="0.3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x14ac:dyDescent="0.3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x14ac:dyDescent="0.3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x14ac:dyDescent="0.3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x14ac:dyDescent="0.3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x14ac:dyDescent="0.3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x14ac:dyDescent="0.3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x14ac:dyDescent="0.3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x14ac:dyDescent="0.3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x14ac:dyDescent="0.3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x14ac:dyDescent="0.3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x14ac:dyDescent="0.3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x14ac:dyDescent="0.3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x14ac:dyDescent="0.3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x14ac:dyDescent="0.3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x14ac:dyDescent="0.3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x14ac:dyDescent="0.3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x14ac:dyDescent="0.3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x14ac:dyDescent="0.3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x14ac:dyDescent="0.3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x14ac:dyDescent="0.3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x14ac:dyDescent="0.3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x14ac:dyDescent="0.3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x14ac:dyDescent="0.3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x14ac:dyDescent="0.3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x14ac:dyDescent="0.3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x14ac:dyDescent="0.3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x14ac:dyDescent="0.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x14ac:dyDescent="0.3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x14ac:dyDescent="0.3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x14ac:dyDescent="0.3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x14ac:dyDescent="0.3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x14ac:dyDescent="0.3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x14ac:dyDescent="0.3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x14ac:dyDescent="0.3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x14ac:dyDescent="0.3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x14ac:dyDescent="0.3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x14ac:dyDescent="0.3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x14ac:dyDescent="0.3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x14ac:dyDescent="0.3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x14ac:dyDescent="0.3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x14ac:dyDescent="0.3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x14ac:dyDescent="0.3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x14ac:dyDescent="0.3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x14ac:dyDescent="0.3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x14ac:dyDescent="0.3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x14ac:dyDescent="0.3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x14ac:dyDescent="0.3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x14ac:dyDescent="0.3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x14ac:dyDescent="0.3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x14ac:dyDescent="0.3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x14ac:dyDescent="0.3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x14ac:dyDescent="0.3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x14ac:dyDescent="0.3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x14ac:dyDescent="0.3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x14ac:dyDescent="0.3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x14ac:dyDescent="0.3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x14ac:dyDescent="0.3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x14ac:dyDescent="0.3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x14ac:dyDescent="0.3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x14ac:dyDescent="0.3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x14ac:dyDescent="0.3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x14ac:dyDescent="0.3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x14ac:dyDescent="0.3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x14ac:dyDescent="0.3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x14ac:dyDescent="0.3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x14ac:dyDescent="0.3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x14ac:dyDescent="0.3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x14ac:dyDescent="0.3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x14ac:dyDescent="0.3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x14ac:dyDescent="0.3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x14ac:dyDescent="0.3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x14ac:dyDescent="0.3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x14ac:dyDescent="0.3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x14ac:dyDescent="0.3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x14ac:dyDescent="0.3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x14ac:dyDescent="0.3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x14ac:dyDescent="0.3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x14ac:dyDescent="0.3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x14ac:dyDescent="0.3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x14ac:dyDescent="0.3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x14ac:dyDescent="0.3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x14ac:dyDescent="0.3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x14ac:dyDescent="0.3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x14ac:dyDescent="0.3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x14ac:dyDescent="0.3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x14ac:dyDescent="0.3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x14ac:dyDescent="0.3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x14ac:dyDescent="0.3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x14ac:dyDescent="0.3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x14ac:dyDescent="0.3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x14ac:dyDescent="0.3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x14ac:dyDescent="0.3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x14ac:dyDescent="0.3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x14ac:dyDescent="0.3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x14ac:dyDescent="0.3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x14ac:dyDescent="0.3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x14ac:dyDescent="0.3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x14ac:dyDescent="0.3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x14ac:dyDescent="0.3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x14ac:dyDescent="0.3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x14ac:dyDescent="0.3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x14ac:dyDescent="0.3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x14ac:dyDescent="0.3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x14ac:dyDescent="0.3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x14ac:dyDescent="0.3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x14ac:dyDescent="0.3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x14ac:dyDescent="0.3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x14ac:dyDescent="0.3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x14ac:dyDescent="0.3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x14ac:dyDescent="0.3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x14ac:dyDescent="0.3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x14ac:dyDescent="0.3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x14ac:dyDescent="0.3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x14ac:dyDescent="0.3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x14ac:dyDescent="0.3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x14ac:dyDescent="0.3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x14ac:dyDescent="0.3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x14ac:dyDescent="0.3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x14ac:dyDescent="0.3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x14ac:dyDescent="0.3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x14ac:dyDescent="0.3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x14ac:dyDescent="0.3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x14ac:dyDescent="0.3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x14ac:dyDescent="0.3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x14ac:dyDescent="0.3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x14ac:dyDescent="0.3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x14ac:dyDescent="0.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x14ac:dyDescent="0.3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x14ac:dyDescent="0.3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x14ac:dyDescent="0.3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x14ac:dyDescent="0.3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x14ac:dyDescent="0.3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x14ac:dyDescent="0.3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x14ac:dyDescent="0.3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x14ac:dyDescent="0.3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x14ac:dyDescent="0.3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x14ac:dyDescent="0.3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x14ac:dyDescent="0.3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x14ac:dyDescent="0.3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x14ac:dyDescent="0.3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x14ac:dyDescent="0.3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x14ac:dyDescent="0.3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x14ac:dyDescent="0.3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x14ac:dyDescent="0.3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x14ac:dyDescent="0.3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x14ac:dyDescent="0.3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x14ac:dyDescent="0.3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x14ac:dyDescent="0.3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x14ac:dyDescent="0.3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x14ac:dyDescent="0.3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x14ac:dyDescent="0.3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x14ac:dyDescent="0.3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x14ac:dyDescent="0.3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x14ac:dyDescent="0.3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x14ac:dyDescent="0.3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x14ac:dyDescent="0.3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x14ac:dyDescent="0.3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x14ac:dyDescent="0.3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x14ac:dyDescent="0.3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x14ac:dyDescent="0.3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x14ac:dyDescent="0.3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x14ac:dyDescent="0.3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x14ac:dyDescent="0.3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x14ac:dyDescent="0.3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x14ac:dyDescent="0.3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x14ac:dyDescent="0.3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x14ac:dyDescent="0.3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x14ac:dyDescent="0.3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x14ac:dyDescent="0.3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x14ac:dyDescent="0.3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x14ac:dyDescent="0.3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x14ac:dyDescent="0.3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x14ac:dyDescent="0.3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x14ac:dyDescent="0.3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x14ac:dyDescent="0.3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x14ac:dyDescent="0.3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x14ac:dyDescent="0.3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x14ac:dyDescent="0.3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x14ac:dyDescent="0.3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x14ac:dyDescent="0.3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x14ac:dyDescent="0.3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x14ac:dyDescent="0.3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x14ac:dyDescent="0.3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x14ac:dyDescent="0.3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x14ac:dyDescent="0.3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x14ac:dyDescent="0.3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x14ac:dyDescent="0.3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x14ac:dyDescent="0.35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x14ac:dyDescent="0.35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3"/>
  <sheetViews>
    <sheetView showGridLines="0" workbookViewId="0">
      <selection activeCell="B18" sqref="B18"/>
    </sheetView>
  </sheetViews>
  <sheetFormatPr defaultColWidth="12.6640625" defaultRowHeight="15" customHeight="1" x14ac:dyDescent="0.3"/>
  <cols>
    <col min="1" max="1" width="3.5" customWidth="1"/>
    <col min="2" max="2" width="47.9140625" bestFit="1" customWidth="1"/>
    <col min="3" max="27" width="7.6640625" customWidth="1"/>
  </cols>
  <sheetData>
    <row r="2" spans="2:12" ht="14.25" customHeight="1" x14ac:dyDescent="0.35">
      <c r="B2" s="17" t="s">
        <v>0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</row>
    <row r="3" spans="2:12" ht="14.25" customHeight="1" x14ac:dyDescent="0.35">
      <c r="B3" s="15" t="s">
        <v>49</v>
      </c>
      <c r="C3" s="19">
        <v>1500</v>
      </c>
      <c r="D3" s="19">
        <f t="shared" ref="D3:G3" si="0">C3*1.1</f>
        <v>1650.0000000000002</v>
      </c>
      <c r="E3" s="19">
        <f t="shared" si="0"/>
        <v>1815.0000000000005</v>
      </c>
      <c r="F3" s="19">
        <f t="shared" si="0"/>
        <v>1996.5000000000007</v>
      </c>
      <c r="G3" s="19">
        <f t="shared" si="0"/>
        <v>2196.150000000001</v>
      </c>
      <c r="H3" s="19">
        <f>G3*1.03</f>
        <v>2262.0345000000011</v>
      </c>
      <c r="I3" s="19">
        <f>H3*1.03</f>
        <v>2329.895535000001</v>
      </c>
      <c r="J3" s="19">
        <f>I3*1.03</f>
        <v>2399.792401050001</v>
      </c>
      <c r="K3" s="19">
        <f>J3*1.03</f>
        <v>2471.7861730815011</v>
      </c>
      <c r="L3" s="19">
        <f>K3*1.03</f>
        <v>2545.9397582739462</v>
      </c>
    </row>
    <row r="4" spans="2:12" ht="14.25" customHeight="1" x14ac:dyDescent="0.35">
      <c r="B4" s="15" t="s">
        <v>50</v>
      </c>
      <c r="C4" s="19">
        <f t="shared" ref="C4:L4" si="1">C$3*$C$11</f>
        <v>84000</v>
      </c>
      <c r="D4" s="19">
        <f t="shared" si="1"/>
        <v>92400.000000000015</v>
      </c>
      <c r="E4" s="19">
        <f t="shared" si="1"/>
        <v>101640.00000000003</v>
      </c>
      <c r="F4" s="19">
        <f t="shared" si="1"/>
        <v>111804.00000000004</v>
      </c>
      <c r="G4" s="19">
        <f t="shared" si="1"/>
        <v>122984.40000000005</v>
      </c>
      <c r="H4" s="19">
        <f t="shared" si="1"/>
        <v>126673.93200000006</v>
      </c>
      <c r="I4" s="19">
        <f t="shared" si="1"/>
        <v>130474.14996000005</v>
      </c>
      <c r="J4" s="19">
        <f t="shared" si="1"/>
        <v>134388.37445880007</v>
      </c>
      <c r="K4" s="19">
        <f t="shared" si="1"/>
        <v>138420.02569256406</v>
      </c>
      <c r="L4" s="19">
        <f t="shared" si="1"/>
        <v>142572.62646334097</v>
      </c>
    </row>
    <row r="5" spans="2:12" ht="14.25" customHeight="1" x14ac:dyDescent="0.3">
      <c r="B5" s="14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2:12" ht="14.25" customHeight="1" x14ac:dyDescent="0.35">
      <c r="B6" s="15" t="s">
        <v>51</v>
      </c>
      <c r="C6" s="19">
        <v>200</v>
      </c>
      <c r="D6" s="19">
        <v>200</v>
      </c>
      <c r="E6" s="19">
        <f>D6*1.1</f>
        <v>220.00000000000003</v>
      </c>
      <c r="F6" s="19">
        <f>E6*1.1</f>
        <v>242.00000000000006</v>
      </c>
      <c r="G6" s="19">
        <f>F6*1.1</f>
        <v>266.2000000000001</v>
      </c>
      <c r="H6" s="19">
        <f>G6*1.03</f>
        <v>274.18600000000009</v>
      </c>
      <c r="I6" s="19">
        <f>H6*1.03</f>
        <v>282.41158000000013</v>
      </c>
      <c r="J6" s="19">
        <f>I6*1.03</f>
        <v>290.88392740000012</v>
      </c>
      <c r="K6" s="19">
        <f>J6*1.03</f>
        <v>299.61044522200012</v>
      </c>
      <c r="L6" s="19">
        <f>K6*1.03</f>
        <v>308.59875857866012</v>
      </c>
    </row>
    <row r="7" spans="2:12" ht="14.25" customHeight="1" x14ac:dyDescent="0.35">
      <c r="B7" s="15" t="s">
        <v>52</v>
      </c>
      <c r="C7" s="19">
        <f t="shared" ref="C7" si="2">C$6*$C$12</f>
        <v>2400</v>
      </c>
      <c r="D7" s="19">
        <f>D$6*$C$12*$C$13</f>
        <v>1944.0000000000002</v>
      </c>
      <c r="E7" s="19">
        <f t="shared" ref="E7:L7" si="3">E$6*$C$12*$C$13</f>
        <v>2138.4000000000005</v>
      </c>
      <c r="F7" s="19">
        <f t="shared" si="3"/>
        <v>2352.2400000000007</v>
      </c>
      <c r="G7" s="19">
        <f t="shared" si="3"/>
        <v>2587.4640000000013</v>
      </c>
      <c r="H7" s="19">
        <f t="shared" si="3"/>
        <v>2665.0879200000008</v>
      </c>
      <c r="I7" s="19">
        <f t="shared" si="3"/>
        <v>2745.0405576000012</v>
      </c>
      <c r="J7" s="19">
        <f t="shared" si="3"/>
        <v>2827.3917743280012</v>
      </c>
      <c r="K7" s="19">
        <f t="shared" si="3"/>
        <v>2912.2135275578412</v>
      </c>
      <c r="L7" s="19">
        <f t="shared" si="3"/>
        <v>2999.5799333845766</v>
      </c>
    </row>
    <row r="8" spans="2:12" ht="14.25" customHeight="1" x14ac:dyDescent="0.35">
      <c r="B8" s="25" t="s">
        <v>71</v>
      </c>
      <c r="C8" s="21">
        <f>(C4+C7)*C14</f>
        <v>77760</v>
      </c>
      <c r="D8" s="21">
        <f>(D4+D7)*C14</f>
        <v>84909.60000000002</v>
      </c>
      <c r="E8" s="21">
        <f>(E4+E7)*C14</f>
        <v>93400.560000000027</v>
      </c>
      <c r="F8" s="21">
        <f>(F4+F7)*C14</f>
        <v>102740.61600000005</v>
      </c>
      <c r="G8" s="21">
        <f>(G4+G7)*C14</f>
        <v>113014.67760000005</v>
      </c>
      <c r="H8" s="21">
        <f>(H4+H7)*C14</f>
        <v>116405.11792800007</v>
      </c>
      <c r="I8" s="21">
        <f>(I4+I7)*C14</f>
        <v>119897.27146584004</v>
      </c>
      <c r="J8" s="21">
        <f>(J4+J7)*C14</f>
        <v>123494.18960981525</v>
      </c>
      <c r="K8" s="21">
        <f>(K4+K7)*C14</f>
        <v>127199.01529810972</v>
      </c>
      <c r="L8" s="21">
        <f>(L4+L7)*C14</f>
        <v>131014.985757053</v>
      </c>
    </row>
    <row r="9" spans="2:12" ht="14.25" customHeight="1" x14ac:dyDescent="0.3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2:12" ht="14.25" customHeight="1" x14ac:dyDescent="0.35">
      <c r="B10" s="18" t="s">
        <v>69</v>
      </c>
      <c r="C10" s="20"/>
      <c r="D10" s="14"/>
      <c r="E10" s="14"/>
      <c r="F10" s="14"/>
      <c r="G10" s="14"/>
      <c r="H10" s="14"/>
      <c r="I10" s="14"/>
      <c r="J10" s="14"/>
      <c r="K10" s="14"/>
      <c r="L10" s="14"/>
    </row>
    <row r="11" spans="2:12" ht="14.25" customHeight="1" x14ac:dyDescent="0.35">
      <c r="B11" s="15" t="s">
        <v>54</v>
      </c>
      <c r="C11" s="19">
        <v>56</v>
      </c>
      <c r="D11" s="14"/>
      <c r="E11" s="14"/>
      <c r="F11" s="14"/>
      <c r="G11" s="14"/>
      <c r="H11" s="14"/>
      <c r="I11" s="14"/>
      <c r="J11" s="14"/>
      <c r="K11" s="14"/>
      <c r="L11" s="14"/>
    </row>
    <row r="12" spans="2:12" ht="14.25" customHeight="1" x14ac:dyDescent="0.35">
      <c r="B12" s="15" t="s">
        <v>55</v>
      </c>
      <c r="C12" s="19">
        <v>12</v>
      </c>
      <c r="D12" s="14"/>
      <c r="E12" s="14"/>
      <c r="F12" s="14"/>
      <c r="G12" s="14"/>
      <c r="H12" s="14"/>
      <c r="I12" s="14"/>
      <c r="J12" s="14"/>
      <c r="K12" s="14"/>
      <c r="L12" s="14"/>
    </row>
    <row r="13" spans="2:12" ht="14.25" customHeight="1" x14ac:dyDescent="0.35">
      <c r="B13" s="96" t="s">
        <v>76</v>
      </c>
      <c r="C13" s="19">
        <v>0.81</v>
      </c>
      <c r="D13" s="14"/>
      <c r="E13" s="14"/>
      <c r="F13" s="14"/>
      <c r="G13" s="14"/>
      <c r="H13" s="14"/>
      <c r="I13" s="14"/>
      <c r="J13" s="14"/>
      <c r="K13" s="14"/>
      <c r="L13" s="14"/>
    </row>
    <row r="14" spans="2:12" ht="14.25" customHeight="1" x14ac:dyDescent="0.35">
      <c r="B14" s="15" t="s">
        <v>56</v>
      </c>
      <c r="C14" s="22">
        <v>0.9</v>
      </c>
      <c r="D14" s="20"/>
      <c r="E14" s="20"/>
      <c r="F14" s="20"/>
      <c r="G14" s="20"/>
      <c r="H14" s="20"/>
      <c r="I14" s="20"/>
      <c r="J14" s="20"/>
      <c r="K14" s="20"/>
      <c r="L14" s="20"/>
    </row>
    <row r="15" spans="2:12" ht="14.25" customHeight="1" x14ac:dyDescent="0.35">
      <c r="B15" s="23" t="s">
        <v>70</v>
      </c>
      <c r="C15" s="24">
        <f>(C4+C7)*0.1</f>
        <v>8640</v>
      </c>
      <c r="D15" s="24">
        <f t="shared" ref="D15:L15" si="4">C15+(D4+D7)*0.1</f>
        <v>18074.400000000001</v>
      </c>
      <c r="E15" s="24">
        <f t="shared" si="4"/>
        <v>28452.240000000005</v>
      </c>
      <c r="F15" s="24">
        <f t="shared" si="4"/>
        <v>39867.864000000009</v>
      </c>
      <c r="G15" s="24">
        <f t="shared" si="4"/>
        <v>52425.050400000015</v>
      </c>
      <c r="H15" s="24">
        <f t="shared" si="4"/>
        <v>65358.952392000021</v>
      </c>
      <c r="I15" s="24">
        <f t="shared" si="4"/>
        <v>78680.871443760028</v>
      </c>
      <c r="J15" s="24">
        <f t="shared" si="4"/>
        <v>92402.448067072837</v>
      </c>
      <c r="K15" s="24">
        <f t="shared" si="4"/>
        <v>106535.67198908504</v>
      </c>
      <c r="L15" s="24">
        <f t="shared" si="4"/>
        <v>121092.89262875759</v>
      </c>
    </row>
    <row r="16" spans="2:1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08"/>
  <sheetViews>
    <sheetView showGridLines="0" topLeftCell="A6" workbookViewId="0">
      <selection activeCell="N15" sqref="N15"/>
    </sheetView>
  </sheetViews>
  <sheetFormatPr defaultColWidth="12.6640625" defaultRowHeight="15" customHeight="1" x14ac:dyDescent="0.3"/>
  <cols>
    <col min="1" max="1" width="3.33203125" customWidth="1"/>
    <col min="2" max="2" width="42.4140625" bestFit="1" customWidth="1"/>
    <col min="3" max="14" width="7.6640625" customWidth="1"/>
    <col min="15" max="15" width="9.08203125" customWidth="1"/>
    <col min="16" max="27" width="7.6640625" customWidth="1"/>
  </cols>
  <sheetData>
    <row r="2" spans="2:13" ht="14.25" customHeight="1" x14ac:dyDescent="0.35">
      <c r="B2" s="147" t="s">
        <v>143</v>
      </c>
      <c r="C2" s="148" t="s">
        <v>2</v>
      </c>
      <c r="D2" s="148" t="s">
        <v>3</v>
      </c>
      <c r="E2" s="148" t="s">
        <v>4</v>
      </c>
      <c r="F2" s="148" t="s">
        <v>5</v>
      </c>
      <c r="G2" s="148" t="s">
        <v>6</v>
      </c>
    </row>
    <row r="3" spans="2:13" ht="14.25" customHeight="1" x14ac:dyDescent="0.35">
      <c r="B3" s="149" t="s">
        <v>31</v>
      </c>
      <c r="C3" s="150">
        <f>12968*0.75+378</f>
        <v>10104</v>
      </c>
      <c r="D3" s="150">
        <f>12968</f>
        <v>12968</v>
      </c>
      <c r="E3" s="150">
        <f t="shared" ref="E3:G3" si="0">D3*1.03</f>
        <v>13357.04</v>
      </c>
      <c r="F3" s="150">
        <f t="shared" si="0"/>
        <v>13757.751200000001</v>
      </c>
      <c r="G3" s="150">
        <f t="shared" si="0"/>
        <v>14170.483736</v>
      </c>
    </row>
    <row r="4" spans="2:13" ht="14.25" customHeight="1" x14ac:dyDescent="0.35">
      <c r="B4" s="149" t="s">
        <v>57</v>
      </c>
      <c r="C4" s="150">
        <f>9170*0.66</f>
        <v>6052.2000000000007</v>
      </c>
      <c r="D4" s="150">
        <f>9170</f>
        <v>9170</v>
      </c>
      <c r="E4" s="150">
        <f t="shared" ref="E4:G4" si="1">D4*1.03</f>
        <v>9445.1</v>
      </c>
      <c r="F4" s="150">
        <f t="shared" si="1"/>
        <v>9728.4530000000013</v>
      </c>
      <c r="G4" s="150">
        <f t="shared" si="1"/>
        <v>10020.306590000002</v>
      </c>
    </row>
    <row r="5" spans="2:13" ht="14.25" customHeight="1" x14ac:dyDescent="0.3"/>
    <row r="6" spans="2:13" ht="14.25" customHeight="1" x14ac:dyDescent="0.3"/>
    <row r="7" spans="2:13" ht="14.25" customHeight="1" x14ac:dyDescent="0.35">
      <c r="B7" s="151" t="s">
        <v>142</v>
      </c>
      <c r="C7" s="156" t="s">
        <v>2</v>
      </c>
      <c r="D7" s="156" t="s">
        <v>3</v>
      </c>
      <c r="E7" s="156" t="s">
        <v>4</v>
      </c>
      <c r="F7" s="156" t="s">
        <v>5</v>
      </c>
      <c r="G7" s="156" t="s">
        <v>6</v>
      </c>
      <c r="H7" s="156" t="s">
        <v>7</v>
      </c>
      <c r="I7" s="156" t="s">
        <v>8</v>
      </c>
      <c r="J7" s="156" t="s">
        <v>9</v>
      </c>
      <c r="K7" s="156" t="s">
        <v>10</v>
      </c>
      <c r="L7" s="156" t="s">
        <v>11</v>
      </c>
      <c r="M7" s="157" t="s">
        <v>53</v>
      </c>
    </row>
    <row r="8" spans="2:13" ht="14.25" customHeight="1" x14ac:dyDescent="0.35">
      <c r="B8" s="152" t="s">
        <v>130</v>
      </c>
      <c r="C8" s="158"/>
      <c r="D8" s="158"/>
      <c r="E8" s="159"/>
      <c r="F8" s="158"/>
      <c r="G8" s="158"/>
      <c r="H8" s="158"/>
      <c r="I8" s="158"/>
      <c r="J8" s="158"/>
      <c r="K8" s="158"/>
      <c r="L8" s="158"/>
      <c r="M8" s="160"/>
    </row>
    <row r="9" spans="2:13" ht="14.25" customHeight="1" x14ac:dyDescent="0.35">
      <c r="B9" s="146" t="s">
        <v>134</v>
      </c>
      <c r="C9" s="161">
        <f>47000*1.2*1.2</f>
        <v>67680</v>
      </c>
      <c r="D9" s="161"/>
      <c r="E9" s="162"/>
      <c r="F9" s="161"/>
      <c r="G9" s="161"/>
      <c r="H9" s="161">
        <v>45000</v>
      </c>
      <c r="I9" s="161"/>
      <c r="J9" s="161"/>
      <c r="K9" s="161"/>
      <c r="L9" s="161">
        <v>45000</v>
      </c>
      <c r="M9" s="163">
        <f>SUM(C9:L9)</f>
        <v>157680</v>
      </c>
    </row>
    <row r="10" spans="2:13" ht="14.25" customHeight="1" x14ac:dyDescent="0.35">
      <c r="B10" s="146" t="s">
        <v>135</v>
      </c>
      <c r="C10" s="161">
        <v>80000</v>
      </c>
      <c r="D10" s="161"/>
      <c r="E10" s="161"/>
      <c r="F10" s="162"/>
      <c r="G10" s="161"/>
      <c r="H10" s="161"/>
      <c r="I10" s="161">
        <v>70000</v>
      </c>
      <c r="J10" s="161"/>
      <c r="K10" s="161">
        <v>70000</v>
      </c>
      <c r="L10" s="161"/>
      <c r="M10" s="163">
        <f>SUM(C10:L10)</f>
        <v>220000</v>
      </c>
    </row>
    <row r="11" spans="2:13" ht="14.25" customHeight="1" x14ac:dyDescent="0.35">
      <c r="B11" s="154" t="s">
        <v>131</v>
      </c>
      <c r="C11" s="164">
        <f>SUM(C9:C10)</f>
        <v>147680</v>
      </c>
      <c r="D11" s="164">
        <f t="shared" ref="D11:L11" si="2">SUM(D9:D10)</f>
        <v>0</v>
      </c>
      <c r="E11" s="164">
        <f t="shared" si="2"/>
        <v>0</v>
      </c>
      <c r="F11" s="164">
        <f t="shared" si="2"/>
        <v>0</v>
      </c>
      <c r="G11" s="164">
        <f t="shared" si="2"/>
        <v>0</v>
      </c>
      <c r="H11" s="164">
        <f t="shared" si="2"/>
        <v>45000</v>
      </c>
      <c r="I11" s="164">
        <f t="shared" si="2"/>
        <v>70000</v>
      </c>
      <c r="J11" s="164">
        <f t="shared" si="2"/>
        <v>0</v>
      </c>
      <c r="K11" s="164">
        <f t="shared" si="2"/>
        <v>70000</v>
      </c>
      <c r="L11" s="164">
        <f t="shared" si="2"/>
        <v>45000</v>
      </c>
      <c r="M11" s="165">
        <f>SUM(C11:L11)</f>
        <v>377680</v>
      </c>
    </row>
    <row r="12" spans="2:13" ht="14.25" customHeight="1" x14ac:dyDescent="0.35">
      <c r="B12" s="153" t="s">
        <v>96</v>
      </c>
      <c r="C12" s="171"/>
      <c r="D12" s="166"/>
      <c r="E12" s="166"/>
      <c r="F12" s="166"/>
      <c r="G12" s="166"/>
      <c r="H12" s="166"/>
      <c r="I12" s="166"/>
      <c r="J12" s="166"/>
      <c r="K12" s="166"/>
      <c r="L12" s="166"/>
      <c r="M12" s="167"/>
    </row>
    <row r="13" spans="2:13" ht="14.25" customHeight="1" x14ac:dyDescent="0.35">
      <c r="B13" s="146" t="s">
        <v>138</v>
      </c>
      <c r="C13" s="161"/>
      <c r="D13" s="161">
        <v>8000</v>
      </c>
      <c r="E13" s="161">
        <v>8000</v>
      </c>
      <c r="F13" s="161">
        <v>8000</v>
      </c>
      <c r="G13" s="161">
        <v>8000</v>
      </c>
      <c r="H13" s="161">
        <v>8000</v>
      </c>
      <c r="I13" s="161">
        <v>8000</v>
      </c>
      <c r="J13" s="162"/>
      <c r="K13" s="161"/>
      <c r="L13" s="161"/>
      <c r="M13" s="163">
        <f>SUM(C13:L13)</f>
        <v>48000</v>
      </c>
    </row>
    <row r="14" spans="2:13" ht="14.25" customHeight="1" x14ac:dyDescent="0.35">
      <c r="B14" s="154" t="s">
        <v>137</v>
      </c>
      <c r="C14" s="164">
        <f>SUM(C13)</f>
        <v>0</v>
      </c>
      <c r="D14" s="164">
        <f t="shared" ref="D14:M14" si="3">SUM(D13)</f>
        <v>8000</v>
      </c>
      <c r="E14" s="164">
        <f t="shared" si="3"/>
        <v>8000</v>
      </c>
      <c r="F14" s="164">
        <f t="shared" si="3"/>
        <v>8000</v>
      </c>
      <c r="G14" s="164">
        <f t="shared" si="3"/>
        <v>8000</v>
      </c>
      <c r="H14" s="164">
        <f t="shared" si="3"/>
        <v>8000</v>
      </c>
      <c r="I14" s="164">
        <f t="shared" si="3"/>
        <v>8000</v>
      </c>
      <c r="J14" s="164">
        <f t="shared" si="3"/>
        <v>0</v>
      </c>
      <c r="K14" s="164">
        <f t="shared" si="3"/>
        <v>0</v>
      </c>
      <c r="L14" s="164">
        <f t="shared" si="3"/>
        <v>0</v>
      </c>
      <c r="M14" s="164">
        <f>SUM(C14:L14)</f>
        <v>48000</v>
      </c>
    </row>
    <row r="15" spans="2:13" ht="14.25" customHeight="1" x14ac:dyDescent="0.35">
      <c r="B15" s="153" t="s">
        <v>140</v>
      </c>
      <c r="C15" s="171"/>
      <c r="D15" s="166"/>
      <c r="E15" s="166"/>
      <c r="F15" s="166"/>
      <c r="G15" s="166"/>
      <c r="H15" s="166"/>
      <c r="I15" s="166"/>
      <c r="J15" s="166"/>
      <c r="K15" s="166"/>
      <c r="L15" s="166"/>
      <c r="M15" s="167"/>
    </row>
    <row r="16" spans="2:13" ht="14.25" customHeight="1" x14ac:dyDescent="0.35">
      <c r="B16" s="146" t="s">
        <v>139</v>
      </c>
      <c r="C16" s="161"/>
      <c r="D16" s="161">
        <v>8300</v>
      </c>
      <c r="E16" s="161">
        <v>8300</v>
      </c>
      <c r="F16" s="161">
        <v>8300</v>
      </c>
      <c r="G16" s="162"/>
      <c r="H16" s="161">
        <v>8300</v>
      </c>
      <c r="I16" s="161"/>
      <c r="J16" s="161">
        <v>8300</v>
      </c>
      <c r="K16" s="161"/>
      <c r="L16" s="161">
        <v>8300</v>
      </c>
      <c r="M16" s="163">
        <f>SUM(C16:L16)</f>
        <v>49800</v>
      </c>
    </row>
    <row r="17" spans="2:13" ht="14.25" customHeight="1" x14ac:dyDescent="0.35">
      <c r="B17" s="154" t="s">
        <v>141</v>
      </c>
      <c r="C17" s="164">
        <f>SUM(C16)</f>
        <v>0</v>
      </c>
      <c r="D17" s="164">
        <f t="shared" ref="D17:M17" si="4">SUM(D16)</f>
        <v>8300</v>
      </c>
      <c r="E17" s="164">
        <f t="shared" si="4"/>
        <v>8300</v>
      </c>
      <c r="F17" s="164">
        <f t="shared" si="4"/>
        <v>8300</v>
      </c>
      <c r="G17" s="164">
        <f t="shared" si="4"/>
        <v>0</v>
      </c>
      <c r="H17" s="164">
        <f t="shared" si="4"/>
        <v>8300</v>
      </c>
      <c r="I17" s="164">
        <f t="shared" si="4"/>
        <v>0</v>
      </c>
      <c r="J17" s="164">
        <f t="shared" si="4"/>
        <v>8300</v>
      </c>
      <c r="K17" s="164">
        <f t="shared" si="4"/>
        <v>0</v>
      </c>
      <c r="L17" s="164">
        <f t="shared" si="4"/>
        <v>8300</v>
      </c>
      <c r="M17" s="164">
        <f>SUM(C17:L17)</f>
        <v>49800</v>
      </c>
    </row>
    <row r="18" spans="2:13" ht="14.25" customHeight="1" x14ac:dyDescent="0.35">
      <c r="B18" s="152" t="s">
        <v>83</v>
      </c>
      <c r="C18" s="168"/>
      <c r="D18" s="168"/>
      <c r="E18" s="168"/>
      <c r="F18" s="168"/>
      <c r="G18" s="169"/>
      <c r="H18" s="168"/>
      <c r="I18" s="168"/>
      <c r="J18" s="168"/>
      <c r="K18" s="168"/>
      <c r="L18" s="168"/>
      <c r="M18" s="170"/>
    </row>
    <row r="19" spans="2:13" ht="14.25" customHeight="1" x14ac:dyDescent="0.35">
      <c r="B19" s="146" t="s">
        <v>97</v>
      </c>
      <c r="C19" s="161"/>
      <c r="D19" s="161">
        <v>9200</v>
      </c>
      <c r="E19" s="161"/>
      <c r="F19" s="161"/>
      <c r="G19" s="161"/>
      <c r="H19" s="161"/>
      <c r="I19" s="161"/>
      <c r="J19" s="161"/>
      <c r="K19" s="161"/>
      <c r="L19" s="161"/>
      <c r="M19" s="163">
        <f>SUM(C19:L19)</f>
        <v>9200</v>
      </c>
    </row>
    <row r="20" spans="2:13" ht="14.25" customHeight="1" x14ac:dyDescent="0.35">
      <c r="B20" s="146" t="s">
        <v>98</v>
      </c>
      <c r="C20" s="162"/>
      <c r="D20" s="161">
        <v>7800</v>
      </c>
      <c r="E20" s="161"/>
      <c r="F20" s="161"/>
      <c r="G20" s="161"/>
      <c r="H20" s="161"/>
      <c r="I20" s="161"/>
      <c r="J20" s="161"/>
      <c r="K20" s="161"/>
      <c r="L20" s="161"/>
      <c r="M20" s="163">
        <f t="shared" ref="M20:M25" si="5">SUM(C20:L20)</f>
        <v>7800</v>
      </c>
    </row>
    <row r="21" spans="2:13" ht="14.25" customHeight="1" x14ac:dyDescent="0.35">
      <c r="B21" s="146" t="s">
        <v>99</v>
      </c>
      <c r="C21" s="161"/>
      <c r="D21" s="161">
        <v>2500</v>
      </c>
      <c r="E21" s="161"/>
      <c r="F21" s="161"/>
      <c r="G21" s="161"/>
      <c r="H21" s="161"/>
      <c r="I21" s="161"/>
      <c r="J21" s="161"/>
      <c r="K21" s="161"/>
      <c r="L21" s="161"/>
      <c r="M21" s="163">
        <f t="shared" si="5"/>
        <v>2500</v>
      </c>
    </row>
    <row r="22" spans="2:13" ht="14.25" customHeight="1" x14ac:dyDescent="0.35">
      <c r="B22" s="146" t="s">
        <v>100</v>
      </c>
      <c r="C22" s="161"/>
      <c r="D22" s="161">
        <v>1400</v>
      </c>
      <c r="E22" s="161"/>
      <c r="F22" s="161"/>
      <c r="G22" s="161"/>
      <c r="H22" s="161"/>
      <c r="I22" s="161"/>
      <c r="J22" s="161"/>
      <c r="K22" s="161"/>
      <c r="L22" s="161"/>
      <c r="M22" s="163">
        <f t="shared" si="5"/>
        <v>1400</v>
      </c>
    </row>
    <row r="23" spans="2:13" ht="14.25" customHeight="1" x14ac:dyDescent="0.35">
      <c r="B23" s="146" t="s">
        <v>101</v>
      </c>
      <c r="C23" s="162"/>
      <c r="D23" s="161">
        <v>850</v>
      </c>
      <c r="E23" s="161"/>
      <c r="F23" s="161"/>
      <c r="G23" s="161"/>
      <c r="H23" s="161"/>
      <c r="I23" s="161"/>
      <c r="J23" s="161"/>
      <c r="K23" s="161"/>
      <c r="L23" s="161"/>
      <c r="M23" s="163">
        <f t="shared" si="5"/>
        <v>850</v>
      </c>
    </row>
    <row r="24" spans="2:13" ht="14.25" customHeight="1" x14ac:dyDescent="0.35">
      <c r="B24" s="146" t="s">
        <v>102</v>
      </c>
      <c r="C24" s="161">
        <v>350</v>
      </c>
      <c r="D24" s="161"/>
      <c r="E24" s="161"/>
      <c r="F24" s="161"/>
      <c r="G24" s="161"/>
      <c r="H24" s="161"/>
      <c r="I24" s="161"/>
      <c r="J24" s="161"/>
      <c r="K24" s="161"/>
      <c r="L24" s="161"/>
      <c r="M24" s="163">
        <f t="shared" si="5"/>
        <v>350</v>
      </c>
    </row>
    <row r="25" spans="2:13" ht="14.25" customHeight="1" x14ac:dyDescent="0.35">
      <c r="B25" s="155" t="s">
        <v>136</v>
      </c>
      <c r="C25" s="164">
        <f>SUM(C19:C24)</f>
        <v>350</v>
      </c>
      <c r="D25" s="164">
        <f t="shared" ref="D25" si="6">SUM(D19:D24)</f>
        <v>21750</v>
      </c>
      <c r="E25" s="164">
        <f t="shared" ref="E25" si="7">SUM(E19:E24)</f>
        <v>0</v>
      </c>
      <c r="F25" s="164">
        <f t="shared" ref="F25" si="8">SUM(F19:F24)</f>
        <v>0</v>
      </c>
      <c r="G25" s="164">
        <f t="shared" ref="G25" si="9">SUM(G19:G24)</f>
        <v>0</v>
      </c>
      <c r="H25" s="164">
        <f t="shared" ref="H25" si="10">SUM(H19:H24)</f>
        <v>0</v>
      </c>
      <c r="I25" s="164">
        <f t="shared" ref="I25" si="11">SUM(I19:I24)</f>
        <v>0</v>
      </c>
      <c r="J25" s="164">
        <f t="shared" ref="J25" si="12">SUM(J19:J24)</f>
        <v>0</v>
      </c>
      <c r="K25" s="164">
        <f t="shared" ref="K25" si="13">SUM(K19:K24)</f>
        <v>0</v>
      </c>
      <c r="L25" s="164">
        <f t="shared" ref="L25" si="14">SUM(L19:L24)</f>
        <v>0</v>
      </c>
      <c r="M25" s="172">
        <f t="shared" si="5"/>
        <v>22100</v>
      </c>
    </row>
    <row r="26" spans="2:13" ht="14.25" customHeight="1" x14ac:dyDescent="0.35">
      <c r="B26" s="174" t="s">
        <v>53</v>
      </c>
      <c r="C26" s="173">
        <f>SUM(C11,C14,C17,C25)</f>
        <v>148030</v>
      </c>
      <c r="D26" s="173">
        <f t="shared" ref="D26:M26" si="15">SUM(D11,D14,D17,D25)</f>
        <v>38050</v>
      </c>
      <c r="E26" s="173">
        <f t="shared" si="15"/>
        <v>16300</v>
      </c>
      <c r="F26" s="173">
        <f t="shared" si="15"/>
        <v>16300</v>
      </c>
      <c r="G26" s="173">
        <f t="shared" si="15"/>
        <v>8000</v>
      </c>
      <c r="H26" s="173">
        <f t="shared" si="15"/>
        <v>61300</v>
      </c>
      <c r="I26" s="173">
        <f t="shared" si="15"/>
        <v>78000</v>
      </c>
      <c r="J26" s="173">
        <f t="shared" si="15"/>
        <v>8300</v>
      </c>
      <c r="K26" s="173">
        <f t="shared" si="15"/>
        <v>70000</v>
      </c>
      <c r="L26" s="173">
        <f t="shared" si="15"/>
        <v>53300</v>
      </c>
      <c r="M26" s="173">
        <f>SUM(M11,M14,M17,M25)</f>
        <v>497580</v>
      </c>
    </row>
    <row r="27" spans="2:13" ht="14.25" customHeight="1" x14ac:dyDescent="0.3"/>
    <row r="28" spans="2:13" ht="14.25" customHeight="1" x14ac:dyDescent="0.3"/>
    <row r="29" spans="2:13" ht="14.25" customHeight="1" x14ac:dyDescent="0.3"/>
    <row r="30" spans="2:13" ht="14.25" customHeight="1" x14ac:dyDescent="0.3"/>
    <row r="31" spans="2:13" ht="14.25" customHeight="1" x14ac:dyDescent="0.3"/>
    <row r="32" spans="2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</sheetData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4"/>
  <sheetViews>
    <sheetView showGridLines="0" zoomScale="90" zoomScaleNormal="90" workbookViewId="0">
      <pane ySplit="2" topLeftCell="A5" activePane="bottomLeft" state="frozen"/>
      <selection pane="bottomLeft" activeCell="E8" sqref="E8"/>
    </sheetView>
  </sheetViews>
  <sheetFormatPr defaultColWidth="12.6640625" defaultRowHeight="14" x14ac:dyDescent="0.3"/>
  <cols>
    <col min="1" max="1" width="2.75" customWidth="1"/>
    <col min="2" max="2" width="3" customWidth="1"/>
    <col min="3" max="3" width="15.9140625" customWidth="1"/>
    <col min="4" max="4" width="91.33203125" customWidth="1"/>
    <col min="5" max="5" width="36.1640625" style="145" customWidth="1"/>
    <col min="6" max="6" width="10.83203125" customWidth="1"/>
    <col min="7" max="25" width="7.6640625" customWidth="1"/>
  </cols>
  <sheetData>
    <row r="1" spans="1:25" ht="14.5" x14ac:dyDescent="0.3">
      <c r="A1" s="11"/>
      <c r="B1" s="12"/>
      <c r="C1" s="11"/>
      <c r="D1" s="11"/>
      <c r="E1" s="140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ht="14.5" x14ac:dyDescent="0.3">
      <c r="A2" s="11"/>
      <c r="B2" s="133" t="s">
        <v>63</v>
      </c>
      <c r="C2" s="134" t="s">
        <v>0</v>
      </c>
      <c r="D2" s="134" t="s">
        <v>65</v>
      </c>
      <c r="E2" s="141" t="s">
        <v>109</v>
      </c>
      <c r="F2" s="118" t="s">
        <v>86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9" x14ac:dyDescent="0.3">
      <c r="A3" s="11"/>
      <c r="B3" s="135">
        <v>1</v>
      </c>
      <c r="C3" s="121" t="s">
        <v>44</v>
      </c>
      <c r="D3" s="136" t="s">
        <v>104</v>
      </c>
      <c r="E3" s="142" t="s">
        <v>106</v>
      </c>
      <c r="F3" s="122" t="s">
        <v>87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43.5" x14ac:dyDescent="0.3">
      <c r="A4" s="11"/>
      <c r="B4" s="135">
        <v>2</v>
      </c>
      <c r="C4" s="121" t="s">
        <v>66</v>
      </c>
      <c r="D4" s="136" t="s">
        <v>105</v>
      </c>
      <c r="E4" s="142" t="s">
        <v>110</v>
      </c>
      <c r="F4" s="122" t="s">
        <v>88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29" x14ac:dyDescent="0.3">
      <c r="A5" s="11"/>
      <c r="B5" s="135">
        <v>3</v>
      </c>
      <c r="C5" s="121" t="s">
        <v>67</v>
      </c>
      <c r="D5" s="136" t="s">
        <v>107</v>
      </c>
      <c r="E5" s="143" t="s">
        <v>111</v>
      </c>
      <c r="F5" s="120" t="s">
        <v>89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43.5" x14ac:dyDescent="0.3">
      <c r="A6" s="11"/>
      <c r="B6" s="135">
        <v>4</v>
      </c>
      <c r="C6" s="121" t="s">
        <v>84</v>
      </c>
      <c r="D6" s="136" t="s">
        <v>108</v>
      </c>
      <c r="E6" s="144" t="s">
        <v>112</v>
      </c>
      <c r="F6" s="122" t="s">
        <v>88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43.5" x14ac:dyDescent="0.3">
      <c r="A7" s="11"/>
      <c r="B7" s="135">
        <v>5</v>
      </c>
      <c r="C7" s="121" t="s">
        <v>93</v>
      </c>
      <c r="D7" s="136" t="s">
        <v>132</v>
      </c>
      <c r="E7" s="144" t="s">
        <v>113</v>
      </c>
      <c r="F7" s="122" t="s">
        <v>88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58" x14ac:dyDescent="0.3">
      <c r="A8" s="11"/>
      <c r="B8" s="135">
        <v>6</v>
      </c>
      <c r="C8" s="121" t="s">
        <v>114</v>
      </c>
      <c r="D8" s="136" t="s">
        <v>115</v>
      </c>
      <c r="E8" s="144" t="s">
        <v>116</v>
      </c>
      <c r="F8" s="122" t="s">
        <v>88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43.5" x14ac:dyDescent="0.3">
      <c r="A9" s="11"/>
      <c r="B9" s="135">
        <v>7</v>
      </c>
      <c r="C9" s="122" t="s">
        <v>72</v>
      </c>
      <c r="D9" s="136" t="s">
        <v>117</v>
      </c>
      <c r="E9" s="144" t="s">
        <v>133</v>
      </c>
      <c r="F9" s="122" t="s">
        <v>88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59.5" customHeight="1" x14ac:dyDescent="0.3">
      <c r="A10" s="11"/>
      <c r="B10" s="135">
        <v>8</v>
      </c>
      <c r="C10" s="137" t="s">
        <v>73</v>
      </c>
      <c r="D10" s="142" t="s">
        <v>118</v>
      </c>
      <c r="E10" s="144" t="s">
        <v>119</v>
      </c>
      <c r="F10" s="122" t="s">
        <v>88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29" x14ac:dyDescent="0.3">
      <c r="A11" s="11"/>
      <c r="B11" s="135">
        <v>9</v>
      </c>
      <c r="C11" s="122" t="s">
        <v>85</v>
      </c>
      <c r="D11" s="136" t="s">
        <v>120</v>
      </c>
      <c r="E11" s="144" t="s">
        <v>121</v>
      </c>
      <c r="F11" s="122" t="s">
        <v>88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4.5" x14ac:dyDescent="0.3">
      <c r="A12" s="11"/>
      <c r="B12" s="135">
        <v>10</v>
      </c>
      <c r="C12" s="121" t="s">
        <v>95</v>
      </c>
      <c r="D12" s="136" t="s">
        <v>122</v>
      </c>
      <c r="E12" s="144" t="s">
        <v>123</v>
      </c>
      <c r="F12" s="122" t="s">
        <v>88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29" x14ac:dyDescent="0.3">
      <c r="A13" s="11"/>
      <c r="B13" s="135">
        <v>11</v>
      </c>
      <c r="C13" s="122" t="s">
        <v>90</v>
      </c>
      <c r="D13" s="136" t="s">
        <v>126</v>
      </c>
      <c r="E13" s="144" t="s">
        <v>124</v>
      </c>
      <c r="F13" s="122" t="s">
        <v>88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4.5" x14ac:dyDescent="0.3">
      <c r="A14" s="11"/>
      <c r="B14" s="135">
        <v>12</v>
      </c>
      <c r="C14" s="122" t="s">
        <v>91</v>
      </c>
      <c r="D14" s="136" t="s">
        <v>127</v>
      </c>
      <c r="E14" s="144" t="s">
        <v>125</v>
      </c>
      <c r="F14" s="122" t="s">
        <v>88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4.5" x14ac:dyDescent="0.3">
      <c r="A15" s="11"/>
      <c r="B15" s="135">
        <v>13</v>
      </c>
      <c r="C15" s="122" t="s">
        <v>92</v>
      </c>
      <c r="D15" s="136" t="s">
        <v>128</v>
      </c>
      <c r="E15" s="144" t="s">
        <v>124</v>
      </c>
      <c r="F15" s="121" t="s">
        <v>88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spans="1:25" ht="14.5" x14ac:dyDescent="0.3">
      <c r="A16" s="11"/>
      <c r="B16" s="135">
        <v>14</v>
      </c>
      <c r="C16" s="122" t="s">
        <v>94</v>
      </c>
      <c r="D16" s="136" t="s">
        <v>129</v>
      </c>
      <c r="E16" s="144" t="s">
        <v>124</v>
      </c>
      <c r="F16" s="122" t="s">
        <v>88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ht="13.5" customHeight="1" x14ac:dyDescent="0.3">
      <c r="A17" s="11"/>
      <c r="B17" s="135">
        <v>15</v>
      </c>
      <c r="C17" s="138" t="s">
        <v>68</v>
      </c>
      <c r="D17" s="121"/>
      <c r="E17" s="144"/>
      <c r="F17" s="119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spans="1:25" ht="14.5" x14ac:dyDescent="0.3">
      <c r="A18" s="11"/>
      <c r="B18" s="135">
        <v>16</v>
      </c>
      <c r="C18" s="139"/>
      <c r="D18" s="121"/>
      <c r="E18" s="144"/>
      <c r="F18" s="119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spans="1:25" ht="14.5" x14ac:dyDescent="0.3">
      <c r="A19" s="11"/>
      <c r="B19" s="12"/>
      <c r="C19" s="13"/>
      <c r="D19" s="11"/>
      <c r="E19" s="14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spans="1:25" ht="14.5" x14ac:dyDescent="0.3">
      <c r="A20" s="11"/>
      <c r="B20" s="12"/>
      <c r="C20" s="13"/>
      <c r="D20" s="11"/>
      <c r="E20" s="14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ht="14.5" x14ac:dyDescent="0.3">
      <c r="A21" s="11"/>
      <c r="B21" s="12"/>
      <c r="C21" s="13"/>
      <c r="D21" s="11"/>
      <c r="E21" s="14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spans="1:25" ht="14.5" x14ac:dyDescent="0.3">
      <c r="A22" s="11"/>
      <c r="B22" s="12"/>
      <c r="C22" s="11"/>
      <c r="D22" s="11"/>
      <c r="E22" s="140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ht="14.5" x14ac:dyDescent="0.3">
      <c r="A23" s="11"/>
      <c r="B23" s="12"/>
      <c r="C23" s="11"/>
      <c r="D23" s="11"/>
      <c r="E23" s="14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14.5" x14ac:dyDescent="0.3">
      <c r="A24" s="11"/>
      <c r="B24" s="12"/>
      <c r="C24" s="11"/>
      <c r="D24" s="11"/>
      <c r="E24" s="14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14.5" x14ac:dyDescent="0.3">
      <c r="A25" s="11"/>
      <c r="B25" s="12"/>
      <c r="C25" s="11"/>
      <c r="D25" s="11"/>
      <c r="E25" s="140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ht="14.5" x14ac:dyDescent="0.3">
      <c r="A26" s="11"/>
      <c r="B26" s="12"/>
      <c r="C26" s="11"/>
      <c r="D26" s="11"/>
      <c r="E26" s="140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spans="1:25" ht="14.5" x14ac:dyDescent="0.3">
      <c r="A27" s="11"/>
      <c r="B27" s="12"/>
      <c r="C27" s="11"/>
      <c r="D27" s="11"/>
      <c r="E27" s="140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spans="1:25" ht="14.5" x14ac:dyDescent="0.3">
      <c r="A28" s="11"/>
      <c r="B28" s="12"/>
      <c r="C28" s="11"/>
      <c r="D28" s="11"/>
      <c r="E28" s="140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5" ht="14.5" x14ac:dyDescent="0.3">
      <c r="A29" s="11"/>
      <c r="B29" s="12"/>
      <c r="C29" s="11"/>
      <c r="D29" s="11"/>
      <c r="E29" s="140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5" ht="14.5" x14ac:dyDescent="0.3">
      <c r="A30" s="11"/>
      <c r="B30" s="12"/>
      <c r="C30" s="11"/>
      <c r="D30" s="11"/>
      <c r="E30" s="14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spans="1:25" ht="14.5" x14ac:dyDescent="0.3">
      <c r="A31" s="11"/>
      <c r="B31" s="12"/>
      <c r="C31" s="11"/>
      <c r="D31" s="11"/>
      <c r="E31" s="14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spans="1:25" ht="14.5" x14ac:dyDescent="0.3">
      <c r="A32" s="11"/>
      <c r="B32" s="12"/>
      <c r="C32" s="11"/>
      <c r="D32" s="11"/>
      <c r="E32" s="14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spans="1:25" ht="14.5" x14ac:dyDescent="0.3">
      <c r="A33" s="11"/>
      <c r="B33" s="12"/>
      <c r="C33" s="11"/>
      <c r="D33" s="11"/>
      <c r="E33" s="14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25" ht="14.5" x14ac:dyDescent="0.3">
      <c r="A34" s="11"/>
      <c r="B34" s="12"/>
      <c r="C34" s="11"/>
      <c r="D34" s="11"/>
      <c r="E34" s="140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25" ht="14.5" x14ac:dyDescent="0.3">
      <c r="A35" s="11"/>
      <c r="B35" s="12"/>
      <c r="C35" s="11"/>
      <c r="D35" s="11"/>
      <c r="E35" s="140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spans="1:25" ht="14.5" x14ac:dyDescent="0.3">
      <c r="A36" s="11"/>
      <c r="B36" s="12"/>
      <c r="C36" s="11"/>
      <c r="D36" s="11"/>
      <c r="E36" s="140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spans="1:25" ht="14.5" x14ac:dyDescent="0.3">
      <c r="A37" s="11"/>
      <c r="B37" s="12"/>
      <c r="C37" s="11"/>
      <c r="D37" s="11"/>
      <c r="E37" s="140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spans="1:25" ht="14.5" x14ac:dyDescent="0.3">
      <c r="A38" s="11"/>
      <c r="B38" s="12"/>
      <c r="C38" s="11"/>
      <c r="D38" s="11"/>
      <c r="E38" s="140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spans="1:25" ht="14.5" x14ac:dyDescent="0.3">
      <c r="A39" s="11"/>
      <c r="B39" s="12"/>
      <c r="C39" s="11"/>
      <c r="D39" s="11"/>
      <c r="E39" s="140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spans="1:25" ht="14.5" x14ac:dyDescent="0.3">
      <c r="A40" s="11"/>
      <c r="B40" s="12"/>
      <c r="C40" s="11"/>
      <c r="D40" s="11"/>
      <c r="E40" s="140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25" ht="14.5" x14ac:dyDescent="0.3">
      <c r="A41" s="11"/>
      <c r="B41" s="12"/>
      <c r="C41" s="11"/>
      <c r="D41" s="11"/>
      <c r="E41" s="140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25" ht="14.5" x14ac:dyDescent="0.3">
      <c r="A42" s="11"/>
      <c r="B42" s="12"/>
      <c r="C42" s="11"/>
      <c r="D42" s="11"/>
      <c r="E42" s="140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25" ht="14.5" x14ac:dyDescent="0.3">
      <c r="A43" s="11"/>
      <c r="B43" s="12"/>
      <c r="C43" s="11"/>
      <c r="D43" s="11"/>
      <c r="E43" s="140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25" ht="14.5" x14ac:dyDescent="0.3">
      <c r="A44" s="11"/>
      <c r="B44" s="12"/>
      <c r="C44" s="11"/>
      <c r="D44" s="11"/>
      <c r="E44" s="140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25" ht="14.5" x14ac:dyDescent="0.3">
      <c r="A45" s="11"/>
      <c r="B45" s="12"/>
      <c r="C45" s="11"/>
      <c r="D45" s="11"/>
      <c r="E45" s="140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25" ht="14.5" x14ac:dyDescent="0.3">
      <c r="A46" s="11"/>
      <c r="B46" s="12"/>
      <c r="C46" s="11"/>
      <c r="D46" s="11"/>
      <c r="E46" s="140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25" ht="14.5" x14ac:dyDescent="0.3">
      <c r="A47" s="11"/>
      <c r="B47" s="12"/>
      <c r="C47" s="11"/>
      <c r="D47" s="11"/>
      <c r="E47" s="140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spans="1:25" ht="14.5" x14ac:dyDescent="0.3">
      <c r="A48" s="11"/>
      <c r="B48" s="12"/>
      <c r="C48" s="11"/>
      <c r="D48" s="11"/>
      <c r="E48" s="140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spans="1:25" ht="14.5" x14ac:dyDescent="0.3">
      <c r="A49" s="11"/>
      <c r="B49" s="12"/>
      <c r="C49" s="11"/>
      <c r="D49" s="11"/>
      <c r="E49" s="140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5" ht="14.5" x14ac:dyDescent="0.3">
      <c r="A50" s="11"/>
      <c r="B50" s="12"/>
      <c r="C50" s="11"/>
      <c r="D50" s="11"/>
      <c r="E50" s="140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spans="1:25" ht="14.5" x14ac:dyDescent="0.3">
      <c r="A51" s="11"/>
      <c r="B51" s="12"/>
      <c r="C51" s="11"/>
      <c r="D51" s="11"/>
      <c r="E51" s="140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spans="1:25" ht="14.5" x14ac:dyDescent="0.3">
      <c r="A52" s="11"/>
      <c r="B52" s="12"/>
      <c r="C52" s="11"/>
      <c r="D52" s="11"/>
      <c r="E52" s="14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spans="1:25" ht="14.5" x14ac:dyDescent="0.3">
      <c r="A53" s="11"/>
      <c r="B53" s="12"/>
      <c r="C53" s="11"/>
      <c r="D53" s="11"/>
      <c r="E53" s="140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ht="14.5" x14ac:dyDescent="0.3">
      <c r="A54" s="11"/>
      <c r="B54" s="12"/>
      <c r="C54" s="11"/>
      <c r="D54" s="11"/>
      <c r="E54" s="140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ht="14.5" x14ac:dyDescent="0.3">
      <c r="A55" s="11"/>
      <c r="B55" s="12"/>
      <c r="C55" s="11"/>
      <c r="D55" s="11"/>
      <c r="E55" s="140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spans="1:25" ht="14.5" x14ac:dyDescent="0.3">
      <c r="A56" s="11"/>
      <c r="B56" s="12"/>
      <c r="C56" s="11"/>
      <c r="D56" s="11"/>
      <c r="E56" s="140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spans="1:25" ht="14.5" x14ac:dyDescent="0.3">
      <c r="A57" s="11"/>
      <c r="B57" s="12"/>
      <c r="C57" s="11"/>
      <c r="D57" s="11"/>
      <c r="E57" s="140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spans="1:25" ht="14.5" x14ac:dyDescent="0.3">
      <c r="A58" s="11"/>
      <c r="B58" s="12"/>
      <c r="C58" s="11"/>
      <c r="D58" s="11"/>
      <c r="E58" s="140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spans="1:25" ht="14.5" x14ac:dyDescent="0.3">
      <c r="A59" s="11"/>
      <c r="B59" s="12"/>
      <c r="C59" s="11"/>
      <c r="D59" s="11"/>
      <c r="E59" s="140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spans="1:25" ht="14.5" x14ac:dyDescent="0.3">
      <c r="A60" s="11"/>
      <c r="B60" s="12"/>
      <c r="C60" s="11"/>
      <c r="D60" s="11"/>
      <c r="E60" s="140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spans="1:25" ht="14.5" x14ac:dyDescent="0.3">
      <c r="A61" s="11"/>
      <c r="B61" s="12"/>
      <c r="C61" s="11"/>
      <c r="D61" s="11"/>
      <c r="E61" s="140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spans="1:25" ht="14.5" x14ac:dyDescent="0.3">
      <c r="A62" s="11"/>
      <c r="B62" s="12"/>
      <c r="C62" s="11"/>
      <c r="D62" s="11"/>
      <c r="E62" s="140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spans="1:25" ht="14.5" x14ac:dyDescent="0.3">
      <c r="A63" s="11"/>
      <c r="B63" s="12"/>
      <c r="C63" s="11"/>
      <c r="D63" s="11"/>
      <c r="E63" s="140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spans="1:25" ht="14.5" x14ac:dyDescent="0.3">
      <c r="A64" s="11"/>
      <c r="B64" s="12"/>
      <c r="C64" s="11"/>
      <c r="D64" s="11"/>
      <c r="E64" s="140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spans="1:25" ht="14.5" x14ac:dyDescent="0.3">
      <c r="A65" s="11"/>
      <c r="B65" s="12"/>
      <c r="C65" s="11"/>
      <c r="D65" s="11"/>
      <c r="E65" s="140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spans="1:25" ht="14.5" x14ac:dyDescent="0.3">
      <c r="A66" s="11"/>
      <c r="B66" s="12"/>
      <c r="C66" s="11"/>
      <c r="D66" s="11"/>
      <c r="E66" s="140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spans="1:25" ht="14.5" x14ac:dyDescent="0.3">
      <c r="A67" s="11"/>
      <c r="B67" s="12"/>
      <c r="C67" s="11"/>
      <c r="D67" s="11"/>
      <c r="E67" s="140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spans="1:25" ht="14.5" x14ac:dyDescent="0.3">
      <c r="A68" s="11"/>
      <c r="B68" s="12"/>
      <c r="C68" s="11"/>
      <c r="D68" s="11"/>
      <c r="E68" s="140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spans="1:25" ht="14.5" x14ac:dyDescent="0.3">
      <c r="A69" s="11"/>
      <c r="B69" s="12"/>
      <c r="C69" s="11"/>
      <c r="D69" s="11"/>
      <c r="E69" s="140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spans="1:25" ht="14.5" x14ac:dyDescent="0.3">
      <c r="A70" s="11"/>
      <c r="B70" s="12"/>
      <c r="C70" s="11"/>
      <c r="D70" s="11"/>
      <c r="E70" s="140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spans="1:25" ht="14.5" x14ac:dyDescent="0.3">
      <c r="A71" s="11"/>
      <c r="B71" s="12"/>
      <c r="C71" s="11"/>
      <c r="D71" s="11"/>
      <c r="E71" s="140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spans="1:25" ht="14.5" x14ac:dyDescent="0.3">
      <c r="A72" s="11"/>
      <c r="B72" s="12"/>
      <c r="C72" s="11"/>
      <c r="D72" s="11"/>
      <c r="E72" s="140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spans="1:25" ht="14.5" x14ac:dyDescent="0.3">
      <c r="A73" s="11"/>
      <c r="B73" s="12"/>
      <c r="C73" s="11"/>
      <c r="D73" s="11"/>
      <c r="E73" s="140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spans="1:25" ht="14.5" x14ac:dyDescent="0.3">
      <c r="A74" s="11"/>
      <c r="B74" s="12"/>
      <c r="C74" s="11"/>
      <c r="D74" s="11"/>
      <c r="E74" s="140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spans="1:25" ht="14.5" x14ac:dyDescent="0.3">
      <c r="A75" s="11"/>
      <c r="B75" s="12"/>
      <c r="C75" s="11"/>
      <c r="D75" s="11"/>
      <c r="E75" s="140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spans="1:25" ht="14.5" x14ac:dyDescent="0.3">
      <c r="A76" s="11"/>
      <c r="B76" s="12"/>
      <c r="C76" s="11"/>
      <c r="D76" s="11"/>
      <c r="E76" s="140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spans="1:25" ht="14.5" x14ac:dyDescent="0.3">
      <c r="A77" s="11"/>
      <c r="B77" s="12"/>
      <c r="C77" s="11"/>
      <c r="D77" s="11"/>
      <c r="E77" s="140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spans="1:25" ht="14.5" x14ac:dyDescent="0.3">
      <c r="A78" s="11"/>
      <c r="B78" s="12"/>
      <c r="C78" s="11"/>
      <c r="D78" s="11"/>
      <c r="E78" s="140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spans="1:25" ht="14.5" x14ac:dyDescent="0.3">
      <c r="A79" s="11"/>
      <c r="B79" s="12"/>
      <c r="C79" s="11"/>
      <c r="D79" s="11"/>
      <c r="E79" s="140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spans="1:25" ht="14.5" x14ac:dyDescent="0.3">
      <c r="A80" s="11"/>
      <c r="B80" s="12"/>
      <c r="C80" s="11"/>
      <c r="D80" s="11"/>
      <c r="E80" s="140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spans="1:25" ht="14.5" x14ac:dyDescent="0.3">
      <c r="A81" s="11"/>
      <c r="B81" s="12"/>
      <c r="C81" s="11"/>
      <c r="D81" s="11"/>
      <c r="E81" s="140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spans="1:25" ht="14.5" x14ac:dyDescent="0.3">
      <c r="A82" s="11"/>
      <c r="B82" s="12"/>
      <c r="C82" s="11"/>
      <c r="D82" s="11"/>
      <c r="E82" s="140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spans="1:25" ht="14.5" x14ac:dyDescent="0.3">
      <c r="A83" s="11"/>
      <c r="B83" s="12"/>
      <c r="C83" s="11"/>
      <c r="D83" s="11"/>
      <c r="E83" s="14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spans="1:25" ht="14.5" x14ac:dyDescent="0.3">
      <c r="A84" s="11"/>
      <c r="B84" s="12"/>
      <c r="C84" s="11"/>
      <c r="D84" s="11"/>
      <c r="E84" s="140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spans="1:25" ht="14.5" x14ac:dyDescent="0.3">
      <c r="A85" s="11"/>
      <c r="B85" s="12"/>
      <c r="C85" s="11"/>
      <c r="D85" s="11"/>
      <c r="E85" s="140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spans="1:25" ht="14.5" x14ac:dyDescent="0.3">
      <c r="A86" s="11"/>
      <c r="B86" s="12"/>
      <c r="C86" s="11"/>
      <c r="D86" s="11"/>
      <c r="E86" s="140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spans="1:25" ht="14.5" x14ac:dyDescent="0.3">
      <c r="A87" s="11"/>
      <c r="B87" s="12"/>
      <c r="C87" s="11"/>
      <c r="D87" s="11"/>
      <c r="E87" s="140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1:25" ht="14.5" x14ac:dyDescent="0.3">
      <c r="A88" s="11"/>
      <c r="B88" s="12"/>
      <c r="C88" s="11"/>
      <c r="D88" s="11"/>
      <c r="E88" s="140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spans="1:25" ht="14.5" x14ac:dyDescent="0.3">
      <c r="A89" s="11"/>
      <c r="B89" s="12"/>
      <c r="C89" s="11"/>
      <c r="D89" s="11"/>
      <c r="E89" s="140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spans="1:25" ht="14.5" x14ac:dyDescent="0.3">
      <c r="A90" s="11"/>
      <c r="B90" s="12"/>
      <c r="C90" s="11"/>
      <c r="D90" s="11"/>
      <c r="E90" s="140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spans="1:25" ht="14.5" x14ac:dyDescent="0.3">
      <c r="A91" s="11"/>
      <c r="B91" s="12"/>
      <c r="C91" s="11"/>
      <c r="D91" s="11"/>
      <c r="E91" s="140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spans="1:25" ht="14.5" x14ac:dyDescent="0.3">
      <c r="A92" s="11"/>
      <c r="B92" s="12"/>
      <c r="C92" s="11"/>
      <c r="D92" s="11"/>
      <c r="E92" s="140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spans="1:25" ht="14.5" x14ac:dyDescent="0.3">
      <c r="A93" s="11"/>
      <c r="B93" s="12"/>
      <c r="C93" s="11"/>
      <c r="D93" s="11"/>
      <c r="E93" s="140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spans="1:25" ht="14.5" x14ac:dyDescent="0.3">
      <c r="A94" s="11"/>
      <c r="B94" s="12"/>
      <c r="C94" s="11"/>
      <c r="D94" s="11"/>
      <c r="E94" s="140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spans="1:25" ht="14.5" x14ac:dyDescent="0.3">
      <c r="A95" s="11"/>
      <c r="B95" s="12"/>
      <c r="C95" s="11"/>
      <c r="D95" s="11"/>
      <c r="E95" s="140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spans="1:25" ht="14.5" x14ac:dyDescent="0.3">
      <c r="A96" s="11"/>
      <c r="B96" s="12"/>
      <c r="C96" s="11"/>
      <c r="D96" s="11"/>
      <c r="E96" s="140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spans="1:25" ht="14.5" x14ac:dyDescent="0.3">
      <c r="A97" s="11"/>
      <c r="B97" s="12"/>
      <c r="C97" s="11"/>
      <c r="D97" s="11"/>
      <c r="E97" s="140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spans="1:25" ht="14.5" x14ac:dyDescent="0.3">
      <c r="A98" s="11"/>
      <c r="B98" s="12"/>
      <c r="C98" s="11"/>
      <c r="D98" s="11"/>
      <c r="E98" s="140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spans="1:25" ht="14.5" x14ac:dyDescent="0.3">
      <c r="A99" s="11"/>
      <c r="B99" s="12"/>
      <c r="C99" s="11"/>
      <c r="D99" s="11"/>
      <c r="E99" s="140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spans="1:25" ht="14.5" x14ac:dyDescent="0.3">
      <c r="A100" s="11"/>
      <c r="B100" s="12"/>
      <c r="C100" s="11"/>
      <c r="D100" s="11"/>
      <c r="E100" s="140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spans="1:25" ht="14.5" x14ac:dyDescent="0.3">
      <c r="A101" s="11"/>
      <c r="B101" s="12"/>
      <c r="C101" s="11"/>
      <c r="D101" s="11"/>
      <c r="E101" s="140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spans="1:25" ht="14.5" x14ac:dyDescent="0.3">
      <c r="A102" s="11"/>
      <c r="B102" s="12"/>
      <c r="C102" s="11"/>
      <c r="D102" s="11"/>
      <c r="E102" s="140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spans="1:25" ht="14.5" x14ac:dyDescent="0.3">
      <c r="A103" s="11"/>
      <c r="B103" s="12"/>
      <c r="C103" s="11"/>
      <c r="D103" s="11"/>
      <c r="E103" s="140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spans="1:25" ht="14.5" x14ac:dyDescent="0.3">
      <c r="A104" s="11"/>
      <c r="B104" s="12"/>
      <c r="C104" s="11"/>
      <c r="D104" s="11"/>
      <c r="E104" s="140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spans="1:25" ht="14.5" x14ac:dyDescent="0.3">
      <c r="A105" s="11"/>
      <c r="B105" s="12"/>
      <c r="C105" s="11"/>
      <c r="D105" s="11"/>
      <c r="E105" s="140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spans="1:25" ht="14.5" x14ac:dyDescent="0.3">
      <c r="A106" s="11"/>
      <c r="B106" s="12"/>
      <c r="C106" s="11"/>
      <c r="D106" s="11"/>
      <c r="E106" s="140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spans="1:25" ht="14.5" x14ac:dyDescent="0.3">
      <c r="A107" s="11"/>
      <c r="B107" s="12"/>
      <c r="C107" s="11"/>
      <c r="D107" s="11"/>
      <c r="E107" s="140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spans="1:25" ht="14.5" x14ac:dyDescent="0.3">
      <c r="A108" s="11"/>
      <c r="B108" s="12"/>
      <c r="C108" s="11"/>
      <c r="D108" s="11"/>
      <c r="E108" s="140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spans="1:25" ht="14.5" x14ac:dyDescent="0.3">
      <c r="A109" s="11"/>
      <c r="B109" s="12"/>
      <c r="C109" s="11"/>
      <c r="D109" s="11"/>
      <c r="E109" s="140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spans="1:25" ht="14.5" x14ac:dyDescent="0.3">
      <c r="A110" s="11"/>
      <c r="B110" s="12"/>
      <c r="C110" s="11"/>
      <c r="D110" s="11"/>
      <c r="E110" s="140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spans="1:25" ht="14.5" x14ac:dyDescent="0.3">
      <c r="A111" s="11"/>
      <c r="B111" s="12"/>
      <c r="C111" s="11"/>
      <c r="D111" s="11"/>
      <c r="E111" s="140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spans="1:25" ht="14.5" x14ac:dyDescent="0.3">
      <c r="A112" s="11"/>
      <c r="B112" s="12"/>
      <c r="C112" s="11"/>
      <c r="D112" s="11"/>
      <c r="E112" s="140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spans="1:25" ht="14.5" x14ac:dyDescent="0.3">
      <c r="A113" s="11"/>
      <c r="B113" s="12"/>
      <c r="C113" s="11"/>
      <c r="D113" s="11"/>
      <c r="E113" s="140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spans="1:25" ht="14.5" x14ac:dyDescent="0.3">
      <c r="A114" s="11"/>
      <c r="B114" s="12"/>
      <c r="C114" s="11"/>
      <c r="D114" s="11"/>
      <c r="E114" s="140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spans="1:25" ht="14.5" x14ac:dyDescent="0.3">
      <c r="A115" s="11"/>
      <c r="B115" s="12"/>
      <c r="C115" s="11"/>
      <c r="D115" s="11"/>
      <c r="E115" s="140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spans="1:25" ht="14.5" x14ac:dyDescent="0.3">
      <c r="A116" s="11"/>
      <c r="B116" s="12"/>
      <c r="C116" s="11"/>
      <c r="D116" s="11"/>
      <c r="E116" s="140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spans="1:25" ht="14.5" x14ac:dyDescent="0.3">
      <c r="A117" s="11"/>
      <c r="B117" s="12"/>
      <c r="C117" s="11"/>
      <c r="D117" s="11"/>
      <c r="E117" s="140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spans="1:25" ht="14.5" x14ac:dyDescent="0.3">
      <c r="A118" s="11"/>
      <c r="B118" s="12"/>
      <c r="C118" s="11"/>
      <c r="D118" s="11"/>
      <c r="E118" s="140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spans="1:25" ht="14.5" x14ac:dyDescent="0.3">
      <c r="A119" s="11"/>
      <c r="B119" s="12"/>
      <c r="C119" s="11"/>
      <c r="D119" s="11"/>
      <c r="E119" s="140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spans="1:25" ht="14.5" x14ac:dyDescent="0.3">
      <c r="A120" s="11"/>
      <c r="B120" s="12"/>
      <c r="C120" s="11"/>
      <c r="D120" s="11"/>
      <c r="E120" s="140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spans="1:25" ht="14.5" x14ac:dyDescent="0.3">
      <c r="A121" s="11"/>
      <c r="B121" s="12"/>
      <c r="C121" s="11"/>
      <c r="D121" s="11"/>
      <c r="E121" s="140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spans="1:25" ht="14.5" x14ac:dyDescent="0.3">
      <c r="A122" s="11"/>
      <c r="B122" s="12"/>
      <c r="C122" s="11"/>
      <c r="D122" s="11"/>
      <c r="E122" s="140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spans="1:25" ht="14.5" x14ac:dyDescent="0.3">
      <c r="A123" s="11"/>
      <c r="B123" s="12"/>
      <c r="C123" s="11"/>
      <c r="D123" s="11"/>
      <c r="E123" s="140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spans="1:25" ht="14.5" x14ac:dyDescent="0.3">
      <c r="A124" s="11"/>
      <c r="B124" s="12"/>
      <c r="C124" s="11"/>
      <c r="D124" s="11"/>
      <c r="E124" s="140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spans="1:25" ht="14.5" x14ac:dyDescent="0.3">
      <c r="A125" s="11"/>
      <c r="B125" s="12"/>
      <c r="C125" s="11"/>
      <c r="D125" s="11"/>
      <c r="E125" s="140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spans="1:25" ht="14.5" x14ac:dyDescent="0.3">
      <c r="A126" s="11"/>
      <c r="B126" s="12"/>
      <c r="C126" s="11"/>
      <c r="D126" s="11"/>
      <c r="E126" s="140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spans="1:25" ht="14.5" x14ac:dyDescent="0.3">
      <c r="A127" s="11"/>
      <c r="B127" s="12"/>
      <c r="C127" s="11"/>
      <c r="D127" s="11"/>
      <c r="E127" s="140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spans="1:25" ht="14.5" x14ac:dyDescent="0.3">
      <c r="A128" s="11"/>
      <c r="B128" s="12"/>
      <c r="C128" s="11"/>
      <c r="D128" s="11"/>
      <c r="E128" s="140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spans="1:25" ht="14.5" x14ac:dyDescent="0.3">
      <c r="A129" s="11"/>
      <c r="B129" s="12"/>
      <c r="C129" s="11"/>
      <c r="D129" s="11"/>
      <c r="E129" s="140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spans="1:25" ht="14.5" x14ac:dyDescent="0.3">
      <c r="A130" s="11"/>
      <c r="B130" s="12"/>
      <c r="C130" s="11"/>
      <c r="D130" s="11"/>
      <c r="E130" s="140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spans="1:25" ht="14.5" x14ac:dyDescent="0.3">
      <c r="A131" s="11"/>
      <c r="B131" s="12"/>
      <c r="C131" s="11"/>
      <c r="D131" s="11"/>
      <c r="E131" s="140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spans="1:25" ht="14.5" x14ac:dyDescent="0.3">
      <c r="A132" s="11"/>
      <c r="B132" s="12"/>
      <c r="C132" s="11"/>
      <c r="D132" s="11"/>
      <c r="E132" s="140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spans="1:25" ht="14.5" x14ac:dyDescent="0.3">
      <c r="A133" s="11"/>
      <c r="B133" s="12"/>
      <c r="C133" s="11"/>
      <c r="D133" s="11"/>
      <c r="E133" s="140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spans="1:25" ht="14.5" x14ac:dyDescent="0.3">
      <c r="A134" s="11"/>
      <c r="B134" s="12"/>
      <c r="C134" s="11"/>
      <c r="D134" s="11"/>
      <c r="E134" s="140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spans="1:25" ht="14.5" x14ac:dyDescent="0.3">
      <c r="A135" s="11"/>
      <c r="B135" s="12"/>
      <c r="C135" s="11"/>
      <c r="D135" s="11"/>
      <c r="E135" s="140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spans="1:25" ht="14.5" x14ac:dyDescent="0.3">
      <c r="A136" s="11"/>
      <c r="B136" s="12"/>
      <c r="C136" s="11"/>
      <c r="D136" s="11"/>
      <c r="E136" s="140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spans="1:25" ht="14.5" x14ac:dyDescent="0.3">
      <c r="A137" s="11"/>
      <c r="B137" s="12"/>
      <c r="C137" s="11"/>
      <c r="D137" s="11"/>
      <c r="E137" s="140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spans="1:25" ht="14.5" x14ac:dyDescent="0.3">
      <c r="A138" s="11"/>
      <c r="B138" s="12"/>
      <c r="C138" s="11"/>
      <c r="D138" s="11"/>
      <c r="E138" s="140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spans="1:25" ht="14.5" x14ac:dyDescent="0.3">
      <c r="A139" s="11"/>
      <c r="B139" s="12"/>
      <c r="C139" s="11"/>
      <c r="D139" s="11"/>
      <c r="E139" s="140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spans="1:25" ht="14.5" x14ac:dyDescent="0.3">
      <c r="A140" s="11"/>
      <c r="B140" s="12"/>
      <c r="C140" s="11"/>
      <c r="D140" s="11"/>
      <c r="E140" s="140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spans="1:25" ht="14.5" x14ac:dyDescent="0.3">
      <c r="A141" s="11"/>
      <c r="B141" s="12"/>
      <c r="C141" s="11"/>
      <c r="D141" s="11"/>
      <c r="E141" s="140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spans="1:25" ht="14.5" x14ac:dyDescent="0.3">
      <c r="A142" s="11"/>
      <c r="B142" s="12"/>
      <c r="C142" s="11"/>
      <c r="D142" s="11"/>
      <c r="E142" s="140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25" ht="14.5" x14ac:dyDescent="0.3">
      <c r="A143" s="11"/>
      <c r="B143" s="12"/>
      <c r="C143" s="11"/>
      <c r="D143" s="11"/>
      <c r="E143" s="140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25" ht="14.5" x14ac:dyDescent="0.3">
      <c r="A144" s="11"/>
      <c r="B144" s="12"/>
      <c r="C144" s="11"/>
      <c r="D144" s="11"/>
      <c r="E144" s="140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1:25" ht="14.5" x14ac:dyDescent="0.3">
      <c r="A145" s="11"/>
      <c r="B145" s="12"/>
      <c r="C145" s="11"/>
      <c r="D145" s="11"/>
      <c r="E145" s="140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1:25" ht="14.5" x14ac:dyDescent="0.3">
      <c r="A146" s="11"/>
      <c r="B146" s="12"/>
      <c r="C146" s="11"/>
      <c r="D146" s="11"/>
      <c r="E146" s="140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spans="1:25" ht="14.5" x14ac:dyDescent="0.3">
      <c r="A147" s="11"/>
      <c r="B147" s="12"/>
      <c r="C147" s="11"/>
      <c r="D147" s="11"/>
      <c r="E147" s="140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1:25" ht="14.5" x14ac:dyDescent="0.3">
      <c r="A148" s="11"/>
      <c r="B148" s="12"/>
      <c r="C148" s="11"/>
      <c r="D148" s="11"/>
      <c r="E148" s="140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1:25" ht="14.5" x14ac:dyDescent="0.3">
      <c r="A149" s="11"/>
      <c r="B149" s="12"/>
      <c r="C149" s="11"/>
      <c r="D149" s="11"/>
      <c r="E149" s="140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1:25" ht="14.5" x14ac:dyDescent="0.3">
      <c r="A150" s="11"/>
      <c r="B150" s="12"/>
      <c r="C150" s="11"/>
      <c r="D150" s="11"/>
      <c r="E150" s="140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1:25" ht="14.5" x14ac:dyDescent="0.3">
      <c r="A151" s="11"/>
      <c r="B151" s="12"/>
      <c r="C151" s="11"/>
      <c r="D151" s="11"/>
      <c r="E151" s="140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1:25" ht="14.5" x14ac:dyDescent="0.3">
      <c r="A152" s="11"/>
      <c r="B152" s="12"/>
      <c r="C152" s="11"/>
      <c r="D152" s="11"/>
      <c r="E152" s="140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spans="1:25" ht="14.5" x14ac:dyDescent="0.3">
      <c r="A153" s="11"/>
      <c r="B153" s="12"/>
      <c r="C153" s="11"/>
      <c r="D153" s="11"/>
      <c r="E153" s="140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1:25" ht="14.5" x14ac:dyDescent="0.3">
      <c r="A154" s="11"/>
      <c r="B154" s="12"/>
      <c r="C154" s="11"/>
      <c r="D154" s="11"/>
      <c r="E154" s="140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spans="1:25" ht="14.5" x14ac:dyDescent="0.3">
      <c r="A155" s="11"/>
      <c r="B155" s="12"/>
      <c r="C155" s="11"/>
      <c r="D155" s="11"/>
      <c r="E155" s="140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1:25" ht="14.5" x14ac:dyDescent="0.3">
      <c r="A156" s="11"/>
      <c r="B156" s="12"/>
      <c r="C156" s="11"/>
      <c r="D156" s="11"/>
      <c r="E156" s="140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spans="1:25" ht="14.5" x14ac:dyDescent="0.3">
      <c r="A157" s="11"/>
      <c r="B157" s="12"/>
      <c r="C157" s="11"/>
      <c r="D157" s="11"/>
      <c r="E157" s="140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1:25" ht="14.5" x14ac:dyDescent="0.3">
      <c r="A158" s="11"/>
      <c r="B158" s="12"/>
      <c r="C158" s="11"/>
      <c r="D158" s="11"/>
      <c r="E158" s="140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spans="1:25" ht="14.5" x14ac:dyDescent="0.3">
      <c r="A159" s="11"/>
      <c r="B159" s="12"/>
      <c r="C159" s="11"/>
      <c r="D159" s="11"/>
      <c r="E159" s="140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5" ht="14.5" x14ac:dyDescent="0.3">
      <c r="A160" s="11"/>
      <c r="B160" s="12"/>
      <c r="C160" s="11"/>
      <c r="D160" s="11"/>
      <c r="E160" s="140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1:25" ht="14.5" x14ac:dyDescent="0.3">
      <c r="A161" s="11"/>
      <c r="B161" s="12"/>
      <c r="C161" s="11"/>
      <c r="D161" s="11"/>
      <c r="E161" s="140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1:25" ht="14.5" x14ac:dyDescent="0.3">
      <c r="A162" s="11"/>
      <c r="B162" s="12"/>
      <c r="C162" s="11"/>
      <c r="D162" s="11"/>
      <c r="E162" s="140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1:25" ht="14.5" x14ac:dyDescent="0.3">
      <c r="A163" s="11"/>
      <c r="B163" s="12"/>
      <c r="C163" s="11"/>
      <c r="D163" s="11"/>
      <c r="E163" s="140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1:25" ht="14.5" x14ac:dyDescent="0.3">
      <c r="A164" s="11"/>
      <c r="B164" s="12"/>
      <c r="C164" s="11"/>
      <c r="D164" s="11"/>
      <c r="E164" s="140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spans="1:25" ht="14.5" x14ac:dyDescent="0.3">
      <c r="A165" s="11"/>
      <c r="B165" s="12"/>
      <c r="C165" s="11"/>
      <c r="D165" s="11"/>
      <c r="E165" s="140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1:25" ht="14.5" x14ac:dyDescent="0.3">
      <c r="A166" s="11"/>
      <c r="B166" s="12"/>
      <c r="C166" s="11"/>
      <c r="D166" s="11"/>
      <c r="E166" s="140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spans="1:25" ht="14.5" x14ac:dyDescent="0.3">
      <c r="A167" s="11"/>
      <c r="B167" s="12"/>
      <c r="C167" s="11"/>
      <c r="D167" s="11"/>
      <c r="E167" s="140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1:25" ht="14.5" x14ac:dyDescent="0.3">
      <c r="A168" s="11"/>
      <c r="B168" s="12"/>
      <c r="C168" s="11"/>
      <c r="D168" s="11"/>
      <c r="E168" s="140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spans="1:25" ht="14.5" x14ac:dyDescent="0.3">
      <c r="A169" s="11"/>
      <c r="B169" s="12"/>
      <c r="C169" s="11"/>
      <c r="D169" s="11"/>
      <c r="E169" s="140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1:25" ht="14.5" x14ac:dyDescent="0.3">
      <c r="A170" s="11"/>
      <c r="B170" s="12"/>
      <c r="C170" s="11"/>
      <c r="D170" s="11"/>
      <c r="E170" s="140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spans="1:25" ht="14.5" x14ac:dyDescent="0.3">
      <c r="A171" s="11"/>
      <c r="B171" s="12"/>
      <c r="C171" s="11"/>
      <c r="D171" s="11"/>
      <c r="E171" s="140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1:25" ht="14.5" x14ac:dyDescent="0.3">
      <c r="A172" s="11"/>
      <c r="B172" s="12"/>
      <c r="C172" s="11"/>
      <c r="D172" s="11"/>
      <c r="E172" s="140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1:25" ht="14.5" x14ac:dyDescent="0.3">
      <c r="A173" s="11"/>
      <c r="B173" s="12"/>
      <c r="C173" s="11"/>
      <c r="D173" s="11"/>
      <c r="E173" s="140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1:25" ht="14.5" x14ac:dyDescent="0.3">
      <c r="A174" s="11"/>
      <c r="B174" s="12"/>
      <c r="C174" s="11"/>
      <c r="D174" s="11"/>
      <c r="E174" s="140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1:25" ht="14.5" x14ac:dyDescent="0.3">
      <c r="A175" s="11"/>
      <c r="B175" s="12"/>
      <c r="C175" s="11"/>
      <c r="D175" s="11"/>
      <c r="E175" s="140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1:25" ht="14.5" x14ac:dyDescent="0.3">
      <c r="A176" s="11"/>
      <c r="B176" s="12"/>
      <c r="C176" s="11"/>
      <c r="D176" s="11"/>
      <c r="E176" s="140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1:25" ht="14.5" x14ac:dyDescent="0.3">
      <c r="A177" s="11"/>
      <c r="B177" s="12"/>
      <c r="C177" s="11"/>
      <c r="D177" s="11"/>
      <c r="E177" s="140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1:25" ht="14.5" x14ac:dyDescent="0.3">
      <c r="A178" s="11"/>
      <c r="B178" s="12"/>
      <c r="C178" s="11"/>
      <c r="D178" s="11"/>
      <c r="E178" s="140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1:25" ht="14.5" x14ac:dyDescent="0.3">
      <c r="A179" s="11"/>
      <c r="B179" s="12"/>
      <c r="C179" s="11"/>
      <c r="D179" s="11"/>
      <c r="E179" s="140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1:25" ht="14.5" x14ac:dyDescent="0.3">
      <c r="A180" s="11"/>
      <c r="B180" s="12"/>
      <c r="C180" s="11"/>
      <c r="D180" s="11"/>
      <c r="E180" s="140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1:25" ht="14.5" x14ac:dyDescent="0.3">
      <c r="A181" s="11"/>
      <c r="B181" s="12"/>
      <c r="C181" s="11"/>
      <c r="D181" s="11"/>
      <c r="E181" s="140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1:25" ht="14.5" x14ac:dyDescent="0.3">
      <c r="A182" s="11"/>
      <c r="B182" s="12"/>
      <c r="C182" s="11"/>
      <c r="D182" s="11"/>
      <c r="E182" s="140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1:25" ht="14.5" x14ac:dyDescent="0.3">
      <c r="A183" s="11"/>
      <c r="B183" s="12"/>
      <c r="C183" s="11"/>
      <c r="D183" s="11"/>
      <c r="E183" s="140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1:25" ht="14.5" x14ac:dyDescent="0.3">
      <c r="A184" s="11"/>
      <c r="B184" s="12"/>
      <c r="C184" s="11"/>
      <c r="D184" s="11"/>
      <c r="E184" s="140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1:25" ht="14.5" x14ac:dyDescent="0.3">
      <c r="A185" s="11"/>
      <c r="B185" s="12"/>
      <c r="C185" s="11"/>
      <c r="D185" s="11"/>
      <c r="E185" s="140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1:25" ht="14.5" x14ac:dyDescent="0.3">
      <c r="A186" s="11"/>
      <c r="B186" s="12"/>
      <c r="C186" s="11"/>
      <c r="D186" s="11"/>
      <c r="E186" s="140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spans="1:25" ht="14.5" x14ac:dyDescent="0.3">
      <c r="A187" s="11"/>
      <c r="B187" s="12"/>
      <c r="C187" s="11"/>
      <c r="D187" s="11"/>
      <c r="E187" s="140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1:25" ht="14.5" x14ac:dyDescent="0.3">
      <c r="A188" s="11"/>
      <c r="B188" s="12"/>
      <c r="C188" s="11"/>
      <c r="D188" s="11"/>
      <c r="E188" s="140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spans="1:25" ht="14.5" x14ac:dyDescent="0.3">
      <c r="A189" s="11"/>
      <c r="B189" s="12"/>
      <c r="C189" s="11"/>
      <c r="D189" s="11"/>
      <c r="E189" s="140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:25" ht="14.5" x14ac:dyDescent="0.3">
      <c r="A190" s="11"/>
      <c r="B190" s="12"/>
      <c r="C190" s="11"/>
      <c r="D190" s="11"/>
      <c r="E190" s="140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spans="1:25" ht="14.5" x14ac:dyDescent="0.3">
      <c r="A191" s="11"/>
      <c r="B191" s="12"/>
      <c r="C191" s="11"/>
      <c r="D191" s="11"/>
      <c r="E191" s="140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1:25" ht="14.5" x14ac:dyDescent="0.3">
      <c r="A192" s="11"/>
      <c r="B192" s="12"/>
      <c r="C192" s="11"/>
      <c r="D192" s="11"/>
      <c r="E192" s="140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spans="1:25" ht="14.5" x14ac:dyDescent="0.3">
      <c r="A193" s="11"/>
      <c r="B193" s="12"/>
      <c r="C193" s="11"/>
      <c r="D193" s="11"/>
      <c r="E193" s="140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1:25" ht="14.5" x14ac:dyDescent="0.3">
      <c r="A194" s="11"/>
      <c r="B194" s="12"/>
      <c r="C194" s="11"/>
      <c r="D194" s="11"/>
      <c r="E194" s="140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spans="1:25" ht="14.5" x14ac:dyDescent="0.3">
      <c r="A195" s="11"/>
      <c r="B195" s="12"/>
      <c r="C195" s="11"/>
      <c r="D195" s="11"/>
      <c r="E195" s="140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1:25" ht="14.5" x14ac:dyDescent="0.3">
      <c r="A196" s="11"/>
      <c r="B196" s="12"/>
      <c r="C196" s="11"/>
      <c r="D196" s="11"/>
      <c r="E196" s="140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spans="1:25" ht="14.5" x14ac:dyDescent="0.3">
      <c r="A197" s="11"/>
      <c r="B197" s="12"/>
      <c r="C197" s="11"/>
      <c r="D197" s="11"/>
      <c r="E197" s="140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:25" ht="14.5" x14ac:dyDescent="0.3">
      <c r="A198" s="11"/>
      <c r="B198" s="12"/>
      <c r="C198" s="11"/>
      <c r="D198" s="11"/>
      <c r="E198" s="140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:25" ht="14.5" x14ac:dyDescent="0.3">
      <c r="A199" s="11"/>
      <c r="B199" s="12"/>
      <c r="C199" s="11"/>
      <c r="D199" s="11"/>
      <c r="E199" s="140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spans="1:25" ht="14.5" x14ac:dyDescent="0.3">
      <c r="A200" s="11"/>
      <c r="B200" s="12"/>
      <c r="C200" s="11"/>
      <c r="D200" s="11"/>
      <c r="E200" s="140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1:25" ht="14.5" x14ac:dyDescent="0.3">
      <c r="A201" s="11"/>
      <c r="B201" s="12"/>
      <c r="C201" s="11"/>
      <c r="D201" s="11"/>
      <c r="E201" s="140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:25" ht="14.5" x14ac:dyDescent="0.3">
      <c r="A202" s="11"/>
      <c r="B202" s="12"/>
      <c r="C202" s="11"/>
      <c r="D202" s="11"/>
      <c r="E202" s="140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spans="1:25" ht="14.5" x14ac:dyDescent="0.3">
      <c r="A203" s="11"/>
      <c r="B203" s="12"/>
      <c r="C203" s="11"/>
      <c r="D203" s="11"/>
      <c r="E203" s="140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:25" ht="14.5" x14ac:dyDescent="0.3">
      <c r="A204" s="11"/>
      <c r="B204" s="12"/>
      <c r="C204" s="11"/>
      <c r="D204" s="11"/>
      <c r="E204" s="140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:25" ht="14.5" x14ac:dyDescent="0.3">
      <c r="A205" s="11"/>
      <c r="B205" s="12"/>
      <c r="C205" s="11"/>
      <c r="D205" s="11"/>
      <c r="E205" s="140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:25" ht="14.5" x14ac:dyDescent="0.3">
      <c r="A206" s="11"/>
      <c r="B206" s="12"/>
      <c r="C206" s="11"/>
      <c r="D206" s="11"/>
      <c r="E206" s="140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spans="1:25" ht="14.5" x14ac:dyDescent="0.3">
      <c r="A207" s="11"/>
      <c r="B207" s="12"/>
      <c r="C207" s="11"/>
      <c r="D207" s="11"/>
      <c r="E207" s="140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spans="1:25" ht="14.5" x14ac:dyDescent="0.3">
      <c r="A208" s="11"/>
      <c r="B208" s="12"/>
      <c r="C208" s="11"/>
      <c r="D208" s="11"/>
      <c r="E208" s="140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spans="1:25" ht="14.5" x14ac:dyDescent="0.3">
      <c r="A209" s="11"/>
      <c r="B209" s="12"/>
      <c r="C209" s="11"/>
      <c r="D209" s="11"/>
      <c r="E209" s="140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spans="1:25" ht="14.5" x14ac:dyDescent="0.3">
      <c r="A210" s="11"/>
      <c r="B210" s="12"/>
      <c r="C210" s="11"/>
      <c r="D210" s="11"/>
      <c r="E210" s="140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1:25" ht="14.5" x14ac:dyDescent="0.3">
      <c r="A211" s="11"/>
      <c r="B211" s="12"/>
      <c r="C211" s="11"/>
      <c r="D211" s="11"/>
      <c r="E211" s="140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1:25" ht="14.5" x14ac:dyDescent="0.3">
      <c r="A212" s="11"/>
      <c r="B212" s="12"/>
      <c r="C212" s="11"/>
      <c r="D212" s="11"/>
      <c r="E212" s="140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1:25" ht="14.5" x14ac:dyDescent="0.3">
      <c r="A213" s="11"/>
      <c r="B213" s="12"/>
      <c r="C213" s="11"/>
      <c r="D213" s="11"/>
      <c r="E213" s="140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1:25" ht="14.5" x14ac:dyDescent="0.3">
      <c r="A214" s="11"/>
      <c r="B214" s="12"/>
      <c r="C214" s="11"/>
      <c r="D214" s="11"/>
      <c r="E214" s="140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1:25" ht="14.5" x14ac:dyDescent="0.3">
      <c r="A215" s="11"/>
      <c r="B215" s="12"/>
      <c r="C215" s="11"/>
      <c r="D215" s="11"/>
      <c r="E215" s="140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1:25" ht="14.5" x14ac:dyDescent="0.3">
      <c r="A216" s="11"/>
      <c r="B216" s="12"/>
      <c r="C216" s="11"/>
      <c r="D216" s="11"/>
      <c r="E216" s="140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1:25" ht="14.5" x14ac:dyDescent="0.3">
      <c r="A217" s="11"/>
      <c r="B217" s="12"/>
      <c r="C217" s="11"/>
      <c r="D217" s="11"/>
      <c r="E217" s="140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1:25" ht="14.5" x14ac:dyDescent="0.3">
      <c r="A218" s="11"/>
      <c r="B218" s="12"/>
      <c r="C218" s="11"/>
      <c r="D218" s="11"/>
      <c r="E218" s="140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1:25" ht="14.5" x14ac:dyDescent="0.3">
      <c r="A219" s="11"/>
      <c r="B219" s="12"/>
      <c r="C219" s="11"/>
      <c r="D219" s="11"/>
      <c r="E219" s="140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1:25" ht="14.5" x14ac:dyDescent="0.3">
      <c r="A220" s="11"/>
      <c r="B220" s="12"/>
      <c r="C220" s="11"/>
      <c r="D220" s="11"/>
      <c r="E220" s="140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1:25" ht="14.5" x14ac:dyDescent="0.3">
      <c r="A221" s="11"/>
      <c r="B221" s="12"/>
      <c r="C221" s="11"/>
      <c r="D221" s="11"/>
      <c r="E221" s="140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1:25" ht="14.5" x14ac:dyDescent="0.3">
      <c r="A222" s="11"/>
      <c r="B222" s="12"/>
      <c r="C222" s="11"/>
      <c r="D222" s="11"/>
      <c r="E222" s="140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1:25" ht="14.5" x14ac:dyDescent="0.3">
      <c r="A223" s="11"/>
      <c r="B223" s="12"/>
      <c r="C223" s="11"/>
      <c r="D223" s="11"/>
      <c r="E223" s="140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1:25" ht="14.5" x14ac:dyDescent="0.3">
      <c r="A224" s="11"/>
      <c r="B224" s="12"/>
      <c r="C224" s="11"/>
      <c r="D224" s="11"/>
      <c r="E224" s="140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spans="1:25" ht="14.5" x14ac:dyDescent="0.3">
      <c r="A225" s="11"/>
      <c r="B225" s="12"/>
      <c r="C225" s="11"/>
      <c r="D225" s="11"/>
      <c r="E225" s="140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1:25" ht="14.5" x14ac:dyDescent="0.3">
      <c r="A226" s="11"/>
      <c r="B226" s="12"/>
      <c r="C226" s="11"/>
      <c r="D226" s="11"/>
      <c r="E226" s="140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1:25" ht="14.5" x14ac:dyDescent="0.3">
      <c r="A227" s="11"/>
      <c r="B227" s="12"/>
      <c r="C227" s="11"/>
      <c r="D227" s="11"/>
      <c r="E227" s="140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1:25" ht="14.5" x14ac:dyDescent="0.3">
      <c r="A228" s="11"/>
      <c r="B228" s="12"/>
      <c r="C228" s="11"/>
      <c r="D228" s="11"/>
      <c r="E228" s="140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1:25" ht="14.5" x14ac:dyDescent="0.3">
      <c r="A229" s="11"/>
      <c r="B229" s="12"/>
      <c r="C229" s="11"/>
      <c r="D229" s="11"/>
      <c r="E229" s="140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1:25" ht="14.5" x14ac:dyDescent="0.3">
      <c r="A230" s="11"/>
      <c r="B230" s="12"/>
      <c r="C230" s="11"/>
      <c r="D230" s="11"/>
      <c r="E230" s="140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1:25" ht="14.5" x14ac:dyDescent="0.3">
      <c r="A231" s="11"/>
      <c r="B231" s="12"/>
      <c r="C231" s="11"/>
      <c r="D231" s="11"/>
      <c r="E231" s="140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1:25" ht="14.5" x14ac:dyDescent="0.3">
      <c r="A232" s="11"/>
      <c r="B232" s="12"/>
      <c r="C232" s="11"/>
      <c r="D232" s="11"/>
      <c r="E232" s="140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spans="1:25" ht="14.5" x14ac:dyDescent="0.3">
      <c r="A233" s="11"/>
      <c r="B233" s="12"/>
      <c r="C233" s="11"/>
      <c r="D233" s="11"/>
      <c r="E233" s="140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spans="1:25" ht="14.5" x14ac:dyDescent="0.3">
      <c r="A234" s="11"/>
      <c r="B234" s="12"/>
      <c r="C234" s="11"/>
      <c r="D234" s="11"/>
      <c r="E234" s="140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spans="1:25" ht="14.5" x14ac:dyDescent="0.3">
      <c r="A235" s="11"/>
      <c r="B235" s="12"/>
      <c r="C235" s="11"/>
      <c r="D235" s="11"/>
      <c r="E235" s="140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spans="1:25" ht="14.5" x14ac:dyDescent="0.3">
      <c r="A236" s="11"/>
      <c r="B236" s="12"/>
      <c r="C236" s="11"/>
      <c r="D236" s="11"/>
      <c r="E236" s="140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spans="1:25" ht="14.5" x14ac:dyDescent="0.3">
      <c r="A237" s="11"/>
      <c r="B237" s="12"/>
      <c r="C237" s="11"/>
      <c r="D237" s="11"/>
      <c r="E237" s="140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spans="1:25" ht="14.5" x14ac:dyDescent="0.3">
      <c r="A238" s="11"/>
      <c r="B238" s="12"/>
      <c r="C238" s="11"/>
      <c r="D238" s="11"/>
      <c r="E238" s="140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spans="1:25" ht="14.5" x14ac:dyDescent="0.3">
      <c r="A239" s="11"/>
      <c r="B239" s="12"/>
      <c r="C239" s="11"/>
      <c r="D239" s="11"/>
      <c r="E239" s="140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spans="1:25" ht="14.5" x14ac:dyDescent="0.3">
      <c r="A240" s="11"/>
      <c r="B240" s="12"/>
      <c r="C240" s="11"/>
      <c r="D240" s="11"/>
      <c r="E240" s="140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spans="1:25" ht="14.5" x14ac:dyDescent="0.3">
      <c r="A241" s="11"/>
      <c r="B241" s="12"/>
      <c r="C241" s="11"/>
      <c r="D241" s="11"/>
      <c r="E241" s="140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spans="1:25" ht="14.5" x14ac:dyDescent="0.3">
      <c r="A242" s="11"/>
      <c r="B242" s="12"/>
      <c r="C242" s="11"/>
      <c r="D242" s="11"/>
      <c r="E242" s="140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spans="1:25" ht="14.5" x14ac:dyDescent="0.3">
      <c r="A243" s="11"/>
      <c r="B243" s="12"/>
      <c r="C243" s="11"/>
      <c r="D243" s="11"/>
      <c r="E243" s="140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spans="1:25" ht="14.5" x14ac:dyDescent="0.3">
      <c r="A244" s="11"/>
      <c r="B244" s="12"/>
      <c r="C244" s="11"/>
      <c r="D244" s="11"/>
      <c r="E244" s="140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spans="1:25" ht="14.5" x14ac:dyDescent="0.3">
      <c r="A245" s="11"/>
      <c r="B245" s="12"/>
      <c r="C245" s="11"/>
      <c r="D245" s="11"/>
      <c r="E245" s="140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spans="1:25" ht="14.5" x14ac:dyDescent="0.3">
      <c r="A246" s="11"/>
      <c r="B246" s="12"/>
      <c r="C246" s="11"/>
      <c r="D246" s="11"/>
      <c r="E246" s="140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spans="1:25" ht="14.5" x14ac:dyDescent="0.3">
      <c r="A247" s="11"/>
      <c r="B247" s="12"/>
      <c r="C247" s="11"/>
      <c r="D247" s="11"/>
      <c r="E247" s="140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spans="1:25" ht="14.5" x14ac:dyDescent="0.3">
      <c r="A248" s="11"/>
      <c r="B248" s="12"/>
      <c r="C248" s="11"/>
      <c r="D248" s="11"/>
      <c r="E248" s="140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spans="1:25" ht="14.5" x14ac:dyDescent="0.3">
      <c r="A249" s="11"/>
      <c r="B249" s="12"/>
      <c r="C249" s="11"/>
      <c r="D249" s="11"/>
      <c r="E249" s="140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spans="1:25" ht="14.5" x14ac:dyDescent="0.3">
      <c r="A250" s="11"/>
      <c r="B250" s="12"/>
      <c r="C250" s="11"/>
      <c r="D250" s="11"/>
      <c r="E250" s="140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spans="1:25" ht="14.5" x14ac:dyDescent="0.3">
      <c r="A251" s="11"/>
      <c r="B251" s="12"/>
      <c r="C251" s="11"/>
      <c r="D251" s="11"/>
      <c r="E251" s="140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spans="1:25" ht="14.5" x14ac:dyDescent="0.3">
      <c r="A252" s="11"/>
      <c r="B252" s="12"/>
      <c r="C252" s="11"/>
      <c r="D252" s="11"/>
      <c r="E252" s="140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spans="1:25" ht="14.5" x14ac:dyDescent="0.3">
      <c r="A253" s="11"/>
      <c r="B253" s="12"/>
      <c r="C253" s="11"/>
      <c r="D253" s="11"/>
      <c r="E253" s="140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spans="1:25" ht="14.5" x14ac:dyDescent="0.3">
      <c r="A254" s="11"/>
      <c r="B254" s="12"/>
      <c r="C254" s="11"/>
      <c r="D254" s="11"/>
      <c r="E254" s="140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spans="1:25" ht="14.5" x14ac:dyDescent="0.3">
      <c r="A255" s="11"/>
      <c r="B255" s="12"/>
      <c r="C255" s="11"/>
      <c r="D255" s="11"/>
      <c r="E255" s="140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spans="1:25" ht="14.5" x14ac:dyDescent="0.3">
      <c r="A256" s="11"/>
      <c r="B256" s="12"/>
      <c r="C256" s="11"/>
      <c r="D256" s="11"/>
      <c r="E256" s="140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spans="1:25" ht="14.5" x14ac:dyDescent="0.3">
      <c r="A257" s="11"/>
      <c r="B257" s="12"/>
      <c r="C257" s="11"/>
      <c r="D257" s="11"/>
      <c r="E257" s="140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spans="1:25" ht="14.5" x14ac:dyDescent="0.3">
      <c r="A258" s="11"/>
      <c r="B258" s="12"/>
      <c r="C258" s="11"/>
      <c r="D258" s="11"/>
      <c r="E258" s="140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spans="1:25" ht="14.5" x14ac:dyDescent="0.3">
      <c r="A259" s="11"/>
      <c r="B259" s="12"/>
      <c r="C259" s="11"/>
      <c r="D259" s="11"/>
      <c r="E259" s="140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spans="1:25" ht="14.5" x14ac:dyDescent="0.3">
      <c r="A260" s="11"/>
      <c r="B260" s="12"/>
      <c r="C260" s="11"/>
      <c r="D260" s="11"/>
      <c r="E260" s="140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spans="1:25" ht="14.5" x14ac:dyDescent="0.3">
      <c r="A261" s="11"/>
      <c r="B261" s="12"/>
      <c r="C261" s="11"/>
      <c r="D261" s="11"/>
      <c r="E261" s="140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spans="1:25" ht="14.5" x14ac:dyDescent="0.3">
      <c r="A262" s="11"/>
      <c r="B262" s="12"/>
      <c r="C262" s="11"/>
      <c r="D262" s="11"/>
      <c r="E262" s="140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spans="1:25" ht="14.5" x14ac:dyDescent="0.3">
      <c r="A263" s="11"/>
      <c r="B263" s="12"/>
      <c r="C263" s="11"/>
      <c r="D263" s="11"/>
      <c r="E263" s="140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spans="1:25" ht="14.5" x14ac:dyDescent="0.3">
      <c r="A264" s="11"/>
      <c r="B264" s="12"/>
      <c r="C264" s="11"/>
      <c r="D264" s="11"/>
      <c r="E264" s="140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spans="1:25" ht="14.5" x14ac:dyDescent="0.3">
      <c r="A265" s="11"/>
      <c r="B265" s="12"/>
      <c r="C265" s="11"/>
      <c r="D265" s="11"/>
      <c r="E265" s="140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spans="1:25" ht="14.5" x14ac:dyDescent="0.3">
      <c r="A266" s="11"/>
      <c r="B266" s="12"/>
      <c r="C266" s="11"/>
      <c r="D266" s="11"/>
      <c r="E266" s="140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spans="1:25" ht="14.5" x14ac:dyDescent="0.3">
      <c r="A267" s="11"/>
      <c r="B267" s="12"/>
      <c r="C267" s="11"/>
      <c r="D267" s="11"/>
      <c r="E267" s="140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spans="1:25" ht="14.5" x14ac:dyDescent="0.3">
      <c r="A268" s="11"/>
      <c r="B268" s="12"/>
      <c r="C268" s="11"/>
      <c r="D268" s="11"/>
      <c r="E268" s="140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spans="1:25" ht="14.5" x14ac:dyDescent="0.3">
      <c r="A269" s="11"/>
      <c r="B269" s="12"/>
      <c r="C269" s="11"/>
      <c r="D269" s="11"/>
      <c r="E269" s="140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spans="1:25" ht="14.5" x14ac:dyDescent="0.3">
      <c r="A270" s="11"/>
      <c r="B270" s="12"/>
      <c r="C270" s="11"/>
      <c r="D270" s="11"/>
      <c r="E270" s="140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spans="1:25" ht="14.5" x14ac:dyDescent="0.3">
      <c r="A271" s="11"/>
      <c r="B271" s="12"/>
      <c r="C271" s="11"/>
      <c r="D271" s="11"/>
      <c r="E271" s="140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spans="1:25" ht="14.5" x14ac:dyDescent="0.3">
      <c r="A272" s="11"/>
      <c r="B272" s="12"/>
      <c r="C272" s="11"/>
      <c r="D272" s="11"/>
      <c r="E272" s="140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spans="1:25" ht="14.5" x14ac:dyDescent="0.3">
      <c r="A273" s="11"/>
      <c r="B273" s="12"/>
      <c r="C273" s="11"/>
      <c r="D273" s="11"/>
      <c r="E273" s="140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spans="1:25" ht="14.5" x14ac:dyDescent="0.3">
      <c r="A274" s="11"/>
      <c r="B274" s="12"/>
      <c r="C274" s="11"/>
      <c r="D274" s="11"/>
      <c r="E274" s="140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spans="1:25" ht="14.5" x14ac:dyDescent="0.3">
      <c r="A275" s="11"/>
      <c r="B275" s="12"/>
      <c r="C275" s="11"/>
      <c r="D275" s="11"/>
      <c r="E275" s="140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spans="1:25" ht="14.5" x14ac:dyDescent="0.3">
      <c r="A276" s="11"/>
      <c r="B276" s="12"/>
      <c r="C276" s="11"/>
      <c r="D276" s="11"/>
      <c r="E276" s="140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spans="1:25" ht="14.5" x14ac:dyDescent="0.3">
      <c r="A277" s="11"/>
      <c r="B277" s="12"/>
      <c r="C277" s="11"/>
      <c r="D277" s="11"/>
      <c r="E277" s="140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spans="1:25" ht="14.5" x14ac:dyDescent="0.3">
      <c r="A278" s="11"/>
      <c r="B278" s="12"/>
      <c r="C278" s="11"/>
      <c r="D278" s="11"/>
      <c r="E278" s="140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spans="1:25" ht="14.5" x14ac:dyDescent="0.3">
      <c r="A279" s="11"/>
      <c r="B279" s="12"/>
      <c r="C279" s="11"/>
      <c r="D279" s="11"/>
      <c r="E279" s="140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spans="1:25" ht="14.5" x14ac:dyDescent="0.3">
      <c r="A280" s="11"/>
      <c r="B280" s="12"/>
      <c r="C280" s="11"/>
      <c r="D280" s="11"/>
      <c r="E280" s="140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spans="1:25" ht="14.5" x14ac:dyDescent="0.3">
      <c r="A281" s="11"/>
      <c r="B281" s="12"/>
      <c r="C281" s="11"/>
      <c r="D281" s="11"/>
      <c r="E281" s="140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spans="1:25" ht="14.5" x14ac:dyDescent="0.3">
      <c r="A282" s="11"/>
      <c r="B282" s="12"/>
      <c r="C282" s="11"/>
      <c r="D282" s="11"/>
      <c r="E282" s="140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spans="1:25" ht="14.5" x14ac:dyDescent="0.3">
      <c r="A283" s="11"/>
      <c r="B283" s="12"/>
      <c r="C283" s="11"/>
      <c r="D283" s="11"/>
      <c r="E283" s="140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spans="1:25" ht="14.5" x14ac:dyDescent="0.3">
      <c r="A284" s="11"/>
      <c r="B284" s="12"/>
      <c r="C284" s="11"/>
      <c r="D284" s="11"/>
      <c r="E284" s="140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spans="1:25" ht="14.5" x14ac:dyDescent="0.3">
      <c r="A285" s="11"/>
      <c r="B285" s="12"/>
      <c r="C285" s="11"/>
      <c r="D285" s="11"/>
      <c r="E285" s="140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spans="1:25" ht="14.5" x14ac:dyDescent="0.3">
      <c r="A286" s="11"/>
      <c r="B286" s="12"/>
      <c r="C286" s="11"/>
      <c r="D286" s="11"/>
      <c r="E286" s="140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spans="1:25" ht="14.5" x14ac:dyDescent="0.3">
      <c r="A287" s="11"/>
      <c r="B287" s="12"/>
      <c r="C287" s="11"/>
      <c r="D287" s="11"/>
      <c r="E287" s="140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spans="1:25" ht="14.5" x14ac:dyDescent="0.3">
      <c r="A288" s="11"/>
      <c r="B288" s="12"/>
      <c r="C288" s="11"/>
      <c r="D288" s="11"/>
      <c r="E288" s="140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spans="1:25" ht="14.5" x14ac:dyDescent="0.3">
      <c r="A289" s="11"/>
      <c r="B289" s="12"/>
      <c r="C289" s="11"/>
      <c r="D289" s="11"/>
      <c r="E289" s="140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spans="1:25" ht="14.5" x14ac:dyDescent="0.3">
      <c r="A290" s="11"/>
      <c r="B290" s="12"/>
      <c r="C290" s="11"/>
      <c r="D290" s="11"/>
      <c r="E290" s="140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spans="1:25" ht="14.5" x14ac:dyDescent="0.3">
      <c r="A291" s="11"/>
      <c r="B291" s="12"/>
      <c r="C291" s="11"/>
      <c r="D291" s="11"/>
      <c r="E291" s="140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spans="1:25" ht="14.5" x14ac:dyDescent="0.3">
      <c r="A292" s="11"/>
      <c r="B292" s="12"/>
      <c r="C292" s="11"/>
      <c r="D292" s="11"/>
      <c r="E292" s="140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spans="1:25" ht="14.5" x14ac:dyDescent="0.3">
      <c r="A293" s="11"/>
      <c r="B293" s="12"/>
      <c r="C293" s="11"/>
      <c r="D293" s="11"/>
      <c r="E293" s="140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spans="1:25" ht="14.5" x14ac:dyDescent="0.3">
      <c r="A294" s="11"/>
      <c r="B294" s="12"/>
      <c r="C294" s="11"/>
      <c r="D294" s="11"/>
      <c r="E294" s="140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spans="1:25" ht="14.5" x14ac:dyDescent="0.3">
      <c r="A295" s="11"/>
      <c r="B295" s="12"/>
      <c r="C295" s="11"/>
      <c r="D295" s="11"/>
      <c r="E295" s="140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spans="1:25" ht="14.5" x14ac:dyDescent="0.3">
      <c r="A296" s="11"/>
      <c r="B296" s="12"/>
      <c r="C296" s="11"/>
      <c r="D296" s="11"/>
      <c r="E296" s="140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spans="1:25" ht="14.5" x14ac:dyDescent="0.3">
      <c r="A297" s="11"/>
      <c r="B297" s="12"/>
      <c r="C297" s="11"/>
      <c r="D297" s="11"/>
      <c r="E297" s="140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spans="1:25" ht="14.5" x14ac:dyDescent="0.3">
      <c r="A298" s="11"/>
      <c r="B298" s="12"/>
      <c r="C298" s="11"/>
      <c r="D298" s="11"/>
      <c r="E298" s="140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spans="1:25" ht="14.5" x14ac:dyDescent="0.3">
      <c r="A299" s="11"/>
      <c r="B299" s="12"/>
      <c r="C299" s="11"/>
      <c r="D299" s="11"/>
      <c r="E299" s="140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spans="1:25" ht="14.5" x14ac:dyDescent="0.3">
      <c r="A300" s="11"/>
      <c r="B300" s="12"/>
      <c r="C300" s="11"/>
      <c r="D300" s="11"/>
      <c r="E300" s="140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spans="1:25" ht="14.5" x14ac:dyDescent="0.3">
      <c r="A301" s="11"/>
      <c r="B301" s="12"/>
      <c r="C301" s="11"/>
      <c r="D301" s="11"/>
      <c r="E301" s="140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spans="1:25" ht="14.5" x14ac:dyDescent="0.3">
      <c r="A302" s="11"/>
      <c r="B302" s="12"/>
      <c r="C302" s="11"/>
      <c r="D302" s="11"/>
      <c r="E302" s="140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spans="1:25" ht="14.5" x14ac:dyDescent="0.3">
      <c r="A303" s="11"/>
      <c r="B303" s="12"/>
      <c r="C303" s="11"/>
      <c r="D303" s="11"/>
      <c r="E303" s="140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spans="1:25" ht="14.5" x14ac:dyDescent="0.3">
      <c r="A304" s="11"/>
      <c r="B304" s="12"/>
      <c r="C304" s="11"/>
      <c r="D304" s="11"/>
      <c r="E304" s="140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spans="1:25" ht="14.5" x14ac:dyDescent="0.3">
      <c r="A305" s="11"/>
      <c r="B305" s="12"/>
      <c r="C305" s="11"/>
      <c r="D305" s="11"/>
      <c r="E305" s="140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spans="1:25" ht="14.5" x14ac:dyDescent="0.3">
      <c r="A306" s="11"/>
      <c r="B306" s="12"/>
      <c r="C306" s="11"/>
      <c r="D306" s="11"/>
      <c r="E306" s="140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spans="1:25" ht="14.5" x14ac:dyDescent="0.3">
      <c r="A307" s="11"/>
      <c r="B307" s="12"/>
      <c r="C307" s="11"/>
      <c r="D307" s="11"/>
      <c r="E307" s="140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spans="1:25" ht="14.5" x14ac:dyDescent="0.3">
      <c r="A308" s="11"/>
      <c r="B308" s="12"/>
      <c r="C308" s="11"/>
      <c r="D308" s="11"/>
      <c r="E308" s="140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spans="1:25" ht="14.5" x14ac:dyDescent="0.3">
      <c r="A309" s="11"/>
      <c r="B309" s="12"/>
      <c r="C309" s="11"/>
      <c r="D309" s="11"/>
      <c r="E309" s="140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spans="1:25" ht="14.5" x14ac:dyDescent="0.3">
      <c r="A310" s="11"/>
      <c r="B310" s="12"/>
      <c r="C310" s="11"/>
      <c r="D310" s="11"/>
      <c r="E310" s="140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spans="1:25" ht="14.5" x14ac:dyDescent="0.3">
      <c r="A311" s="11"/>
      <c r="B311" s="12"/>
      <c r="C311" s="11"/>
      <c r="D311" s="11"/>
      <c r="E311" s="140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spans="1:25" ht="14.5" x14ac:dyDescent="0.3">
      <c r="A312" s="11"/>
      <c r="B312" s="12"/>
      <c r="C312" s="11"/>
      <c r="D312" s="11"/>
      <c r="E312" s="140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spans="1:25" ht="14.5" x14ac:dyDescent="0.3">
      <c r="A313" s="11"/>
      <c r="B313" s="12"/>
      <c r="C313" s="11"/>
      <c r="D313" s="11"/>
      <c r="E313" s="140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spans="1:25" ht="14.5" x14ac:dyDescent="0.3">
      <c r="A314" s="11"/>
      <c r="B314" s="12"/>
      <c r="C314" s="11"/>
      <c r="D314" s="11"/>
      <c r="E314" s="140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1:25" ht="14.5" x14ac:dyDescent="0.3">
      <c r="A315" s="11"/>
      <c r="B315" s="12"/>
      <c r="C315" s="11"/>
      <c r="D315" s="11"/>
      <c r="E315" s="140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spans="1:25" ht="14.5" x14ac:dyDescent="0.3">
      <c r="A316" s="11"/>
      <c r="B316" s="12"/>
      <c r="C316" s="11"/>
      <c r="D316" s="11"/>
      <c r="E316" s="140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spans="1:25" ht="14.5" x14ac:dyDescent="0.3">
      <c r="A317" s="11"/>
      <c r="B317" s="12"/>
      <c r="C317" s="11"/>
      <c r="D317" s="11"/>
      <c r="E317" s="140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spans="1:25" ht="14.5" x14ac:dyDescent="0.3">
      <c r="A318" s="11"/>
      <c r="B318" s="12"/>
      <c r="C318" s="11"/>
      <c r="D318" s="11"/>
      <c r="E318" s="140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spans="1:25" ht="14.5" x14ac:dyDescent="0.3">
      <c r="A319" s="11"/>
      <c r="B319" s="12"/>
      <c r="C319" s="11"/>
      <c r="D319" s="11"/>
      <c r="E319" s="140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spans="1:25" ht="14.5" x14ac:dyDescent="0.3">
      <c r="A320" s="11"/>
      <c r="B320" s="12"/>
      <c r="C320" s="11"/>
      <c r="D320" s="11"/>
      <c r="E320" s="140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spans="1:25" ht="14.5" x14ac:dyDescent="0.3">
      <c r="A321" s="11"/>
      <c r="B321" s="12"/>
      <c r="C321" s="11"/>
      <c r="D321" s="11"/>
      <c r="E321" s="140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spans="1:25" ht="14.5" x14ac:dyDescent="0.3">
      <c r="A322" s="11"/>
      <c r="B322" s="12"/>
      <c r="C322" s="11"/>
      <c r="D322" s="11"/>
      <c r="E322" s="140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25" ht="14.5" x14ac:dyDescent="0.3">
      <c r="A323" s="11"/>
      <c r="B323" s="12"/>
      <c r="C323" s="11"/>
      <c r="D323" s="11"/>
      <c r="E323" s="140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spans="1:25" ht="14.5" x14ac:dyDescent="0.3">
      <c r="A324" s="11"/>
      <c r="B324" s="12"/>
      <c r="C324" s="11"/>
      <c r="D324" s="11"/>
      <c r="E324" s="140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spans="1:25" ht="14.5" x14ac:dyDescent="0.3">
      <c r="A325" s="11"/>
      <c r="B325" s="12"/>
      <c r="C325" s="11"/>
      <c r="D325" s="11"/>
      <c r="E325" s="140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spans="1:25" ht="14.5" x14ac:dyDescent="0.3">
      <c r="A326" s="11"/>
      <c r="B326" s="12"/>
      <c r="C326" s="11"/>
      <c r="D326" s="11"/>
      <c r="E326" s="140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spans="1:25" ht="14.5" x14ac:dyDescent="0.3">
      <c r="A327" s="11"/>
      <c r="B327" s="12"/>
      <c r="C327" s="11"/>
      <c r="D327" s="11"/>
      <c r="E327" s="140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spans="1:25" ht="14.5" x14ac:dyDescent="0.3">
      <c r="A328" s="11"/>
      <c r="B328" s="12"/>
      <c r="C328" s="11"/>
      <c r="D328" s="11"/>
      <c r="E328" s="140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spans="1:25" ht="14.5" x14ac:dyDescent="0.3">
      <c r="A329" s="11"/>
      <c r="B329" s="12"/>
      <c r="C329" s="11"/>
      <c r="D329" s="11"/>
      <c r="E329" s="140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spans="1:25" ht="14.5" x14ac:dyDescent="0.3">
      <c r="A330" s="11"/>
      <c r="B330" s="12"/>
      <c r="C330" s="11"/>
      <c r="D330" s="11"/>
      <c r="E330" s="140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spans="1:25" ht="14.5" x14ac:dyDescent="0.3">
      <c r="A331" s="11"/>
      <c r="B331" s="12"/>
      <c r="C331" s="11"/>
      <c r="D331" s="11"/>
      <c r="E331" s="140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spans="1:25" ht="14.5" x14ac:dyDescent="0.3">
      <c r="A332" s="11"/>
      <c r="B332" s="12"/>
      <c r="C332" s="11"/>
      <c r="D332" s="11"/>
      <c r="E332" s="140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spans="1:25" ht="14.5" x14ac:dyDescent="0.3">
      <c r="A333" s="11"/>
      <c r="B333" s="12"/>
      <c r="C333" s="11"/>
      <c r="D333" s="11"/>
      <c r="E333" s="140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spans="1:25" ht="14.5" x14ac:dyDescent="0.3">
      <c r="A334" s="11"/>
      <c r="B334" s="12"/>
      <c r="C334" s="11"/>
      <c r="D334" s="11"/>
      <c r="E334" s="140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spans="1:25" ht="14.5" x14ac:dyDescent="0.3">
      <c r="A335" s="11"/>
      <c r="B335" s="12"/>
      <c r="C335" s="11"/>
      <c r="D335" s="11"/>
      <c r="E335" s="140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spans="1:25" ht="14.5" x14ac:dyDescent="0.3">
      <c r="A336" s="11"/>
      <c r="B336" s="12"/>
      <c r="C336" s="11"/>
      <c r="D336" s="11"/>
      <c r="E336" s="140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spans="1:25" ht="14.5" x14ac:dyDescent="0.3">
      <c r="A337" s="11"/>
      <c r="B337" s="12"/>
      <c r="C337" s="11"/>
      <c r="D337" s="11"/>
      <c r="E337" s="140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spans="1:25" ht="14.5" x14ac:dyDescent="0.3">
      <c r="A338" s="11"/>
      <c r="B338" s="12"/>
      <c r="C338" s="11"/>
      <c r="D338" s="11"/>
      <c r="E338" s="140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spans="1:25" ht="14.5" x14ac:dyDescent="0.3">
      <c r="A339" s="11"/>
      <c r="B339" s="12"/>
      <c r="C339" s="11"/>
      <c r="D339" s="11"/>
      <c r="E339" s="140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spans="1:25" ht="14.5" x14ac:dyDescent="0.3">
      <c r="A340" s="11"/>
      <c r="B340" s="12"/>
      <c r="C340" s="11"/>
      <c r="D340" s="11"/>
      <c r="E340" s="140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spans="1:25" ht="14.5" x14ac:dyDescent="0.3">
      <c r="A341" s="11"/>
      <c r="B341" s="12"/>
      <c r="C341" s="11"/>
      <c r="D341" s="11"/>
      <c r="E341" s="140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spans="1:25" ht="14.5" x14ac:dyDescent="0.3">
      <c r="A342" s="11"/>
      <c r="B342" s="12"/>
      <c r="C342" s="11"/>
      <c r="D342" s="11"/>
      <c r="E342" s="140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spans="1:25" ht="14.5" x14ac:dyDescent="0.3">
      <c r="A343" s="11"/>
      <c r="B343" s="12"/>
      <c r="C343" s="11"/>
      <c r="D343" s="11"/>
      <c r="E343" s="140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spans="1:25" ht="14.5" x14ac:dyDescent="0.3">
      <c r="A344" s="11"/>
      <c r="B344" s="12"/>
      <c r="C344" s="11"/>
      <c r="D344" s="11"/>
      <c r="E344" s="140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spans="1:25" ht="14.5" x14ac:dyDescent="0.3">
      <c r="A345" s="11"/>
      <c r="B345" s="12"/>
      <c r="C345" s="11"/>
      <c r="D345" s="11"/>
      <c r="E345" s="140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spans="1:25" ht="14.5" x14ac:dyDescent="0.3">
      <c r="A346" s="11"/>
      <c r="B346" s="12"/>
      <c r="C346" s="11"/>
      <c r="D346" s="11"/>
      <c r="E346" s="140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spans="1:25" ht="14.5" x14ac:dyDescent="0.3">
      <c r="A347" s="11"/>
      <c r="B347" s="12"/>
      <c r="C347" s="11"/>
      <c r="D347" s="11"/>
      <c r="E347" s="140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spans="1:25" ht="14.5" x14ac:dyDescent="0.3">
      <c r="A348" s="11"/>
      <c r="B348" s="12"/>
      <c r="C348" s="11"/>
      <c r="D348" s="11"/>
      <c r="E348" s="140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spans="1:25" ht="14.5" x14ac:dyDescent="0.3">
      <c r="A349" s="11"/>
      <c r="B349" s="12"/>
      <c r="C349" s="11"/>
      <c r="D349" s="11"/>
      <c r="E349" s="140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spans="1:25" ht="14.5" x14ac:dyDescent="0.3">
      <c r="A350" s="11"/>
      <c r="B350" s="12"/>
      <c r="C350" s="11"/>
      <c r="D350" s="11"/>
      <c r="E350" s="140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spans="1:25" ht="14.5" x14ac:dyDescent="0.3">
      <c r="A351" s="11"/>
      <c r="B351" s="12"/>
      <c r="C351" s="11"/>
      <c r="D351" s="11"/>
      <c r="E351" s="140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spans="1:25" ht="14.5" x14ac:dyDescent="0.3">
      <c r="A352" s="11"/>
      <c r="B352" s="12"/>
      <c r="C352" s="11"/>
      <c r="D352" s="11"/>
      <c r="E352" s="140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spans="1:25" ht="14.5" x14ac:dyDescent="0.3">
      <c r="A353" s="11"/>
      <c r="B353" s="12"/>
      <c r="C353" s="11"/>
      <c r="D353" s="11"/>
      <c r="E353" s="140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spans="1:25" ht="14.5" x14ac:dyDescent="0.3">
      <c r="A354" s="11"/>
      <c r="B354" s="12"/>
      <c r="C354" s="11"/>
      <c r="D354" s="11"/>
      <c r="E354" s="140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spans="1:25" ht="14.5" x14ac:dyDescent="0.3">
      <c r="A355" s="11"/>
      <c r="B355" s="12"/>
      <c r="C355" s="11"/>
      <c r="D355" s="11"/>
      <c r="E355" s="140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spans="1:25" ht="14.5" x14ac:dyDescent="0.3">
      <c r="A356" s="11"/>
      <c r="B356" s="12"/>
      <c r="C356" s="11"/>
      <c r="D356" s="11"/>
      <c r="E356" s="140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spans="1:25" ht="14.5" x14ac:dyDescent="0.3">
      <c r="A357" s="11"/>
      <c r="B357" s="12"/>
      <c r="C357" s="11"/>
      <c r="D357" s="11"/>
      <c r="E357" s="140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spans="1:25" ht="14.5" x14ac:dyDescent="0.3">
      <c r="A358" s="11"/>
      <c r="B358" s="12"/>
      <c r="C358" s="11"/>
      <c r="D358" s="11"/>
      <c r="E358" s="140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spans="1:25" ht="14.5" x14ac:dyDescent="0.3">
      <c r="A359" s="11"/>
      <c r="B359" s="12"/>
      <c r="C359" s="11"/>
      <c r="D359" s="11"/>
      <c r="E359" s="140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spans="1:25" ht="14.5" x14ac:dyDescent="0.3">
      <c r="A360" s="11"/>
      <c r="B360" s="12"/>
      <c r="C360" s="11"/>
      <c r="D360" s="11"/>
      <c r="E360" s="140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spans="1:25" ht="14.5" x14ac:dyDescent="0.3">
      <c r="A361" s="11"/>
      <c r="B361" s="12"/>
      <c r="C361" s="11"/>
      <c r="D361" s="11"/>
      <c r="E361" s="140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spans="1:25" ht="14.5" x14ac:dyDescent="0.3">
      <c r="A362" s="11"/>
      <c r="B362" s="12"/>
      <c r="C362" s="11"/>
      <c r="D362" s="11"/>
      <c r="E362" s="140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spans="1:25" ht="14.5" x14ac:dyDescent="0.3">
      <c r="A363" s="11"/>
      <c r="B363" s="12"/>
      <c r="C363" s="11"/>
      <c r="D363" s="11"/>
      <c r="E363" s="140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spans="1:25" ht="14.5" x14ac:dyDescent="0.3">
      <c r="A364" s="11"/>
      <c r="B364" s="12"/>
      <c r="C364" s="11"/>
      <c r="D364" s="11"/>
      <c r="E364" s="140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spans="1:25" ht="14.5" x14ac:dyDescent="0.3">
      <c r="A365" s="11"/>
      <c r="B365" s="12"/>
      <c r="C365" s="11"/>
      <c r="D365" s="11"/>
      <c r="E365" s="140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spans="1:25" ht="14.5" x14ac:dyDescent="0.3">
      <c r="A366" s="11"/>
      <c r="B366" s="12"/>
      <c r="C366" s="11"/>
      <c r="D366" s="11"/>
      <c r="E366" s="140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spans="1:25" ht="14.5" x14ac:dyDescent="0.3">
      <c r="A367" s="11"/>
      <c r="B367" s="12"/>
      <c r="C367" s="11"/>
      <c r="D367" s="11"/>
      <c r="E367" s="140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spans="1:25" ht="14.5" x14ac:dyDescent="0.3">
      <c r="A368" s="11"/>
      <c r="B368" s="12"/>
      <c r="C368" s="11"/>
      <c r="D368" s="11"/>
      <c r="E368" s="140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spans="1:25" ht="14.5" x14ac:dyDescent="0.3">
      <c r="A369" s="11"/>
      <c r="B369" s="12"/>
      <c r="C369" s="11"/>
      <c r="D369" s="11"/>
      <c r="E369" s="140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spans="1:25" ht="14.5" x14ac:dyDescent="0.3">
      <c r="A370" s="11"/>
      <c r="B370" s="12"/>
      <c r="C370" s="11"/>
      <c r="D370" s="11"/>
      <c r="E370" s="140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spans="1:25" ht="14.5" x14ac:dyDescent="0.3">
      <c r="A371" s="11"/>
      <c r="B371" s="12"/>
      <c r="C371" s="11"/>
      <c r="D371" s="11"/>
      <c r="E371" s="140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spans="1:25" ht="14.5" x14ac:dyDescent="0.3">
      <c r="A372" s="11"/>
      <c r="B372" s="12"/>
      <c r="C372" s="11"/>
      <c r="D372" s="11"/>
      <c r="E372" s="140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spans="1:25" ht="14.5" x14ac:dyDescent="0.3">
      <c r="A373" s="11"/>
      <c r="B373" s="12"/>
      <c r="C373" s="11"/>
      <c r="D373" s="11"/>
      <c r="E373" s="140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spans="1:25" ht="14.5" x14ac:dyDescent="0.3">
      <c r="A374" s="11"/>
      <c r="B374" s="12"/>
      <c r="C374" s="11"/>
      <c r="D374" s="11"/>
      <c r="E374" s="140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spans="1:25" ht="14.5" x14ac:dyDescent="0.3">
      <c r="A375" s="11"/>
      <c r="B375" s="12"/>
      <c r="C375" s="11"/>
      <c r="D375" s="11"/>
      <c r="E375" s="140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spans="1:25" ht="14.5" x14ac:dyDescent="0.3">
      <c r="A376" s="11"/>
      <c r="B376" s="12"/>
      <c r="C376" s="11"/>
      <c r="D376" s="11"/>
      <c r="E376" s="140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spans="1:25" ht="14.5" x14ac:dyDescent="0.3">
      <c r="A377" s="11"/>
      <c r="B377" s="12"/>
      <c r="C377" s="11"/>
      <c r="D377" s="11"/>
      <c r="E377" s="140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spans="1:25" ht="14.5" x14ac:dyDescent="0.3">
      <c r="A378" s="11"/>
      <c r="B378" s="12"/>
      <c r="C378" s="11"/>
      <c r="D378" s="11"/>
      <c r="E378" s="140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spans="1:25" ht="14.5" x14ac:dyDescent="0.3">
      <c r="A379" s="11"/>
      <c r="B379" s="12"/>
      <c r="C379" s="11"/>
      <c r="D379" s="11"/>
      <c r="E379" s="140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spans="1:25" ht="14.5" x14ac:dyDescent="0.3">
      <c r="A380" s="11"/>
      <c r="B380" s="12"/>
      <c r="C380" s="11"/>
      <c r="D380" s="11"/>
      <c r="E380" s="140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spans="1:25" ht="14.5" x14ac:dyDescent="0.3">
      <c r="A381" s="11"/>
      <c r="B381" s="12"/>
      <c r="C381" s="11"/>
      <c r="D381" s="11"/>
      <c r="E381" s="140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spans="1:25" ht="14.5" x14ac:dyDescent="0.3">
      <c r="A382" s="11"/>
      <c r="B382" s="12"/>
      <c r="C382" s="11"/>
      <c r="D382" s="11"/>
      <c r="E382" s="140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spans="1:25" ht="14.5" x14ac:dyDescent="0.3">
      <c r="A383" s="11"/>
      <c r="B383" s="12"/>
      <c r="C383" s="11"/>
      <c r="D383" s="11"/>
      <c r="E383" s="140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spans="1:25" ht="14.5" x14ac:dyDescent="0.3">
      <c r="A384" s="11"/>
      <c r="B384" s="12"/>
      <c r="C384" s="11"/>
      <c r="D384" s="11"/>
      <c r="E384" s="140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spans="1:25" ht="14.5" x14ac:dyDescent="0.3">
      <c r="A385" s="11"/>
      <c r="B385" s="12"/>
      <c r="C385" s="11"/>
      <c r="D385" s="11"/>
      <c r="E385" s="140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spans="1:25" ht="14.5" x14ac:dyDescent="0.3">
      <c r="A386" s="11"/>
      <c r="B386" s="12"/>
      <c r="C386" s="11"/>
      <c r="D386" s="11"/>
      <c r="E386" s="140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spans="1:25" ht="14.5" x14ac:dyDescent="0.3">
      <c r="A387" s="11"/>
      <c r="B387" s="12"/>
      <c r="C387" s="11"/>
      <c r="D387" s="11"/>
      <c r="E387" s="140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spans="1:25" ht="14.5" x14ac:dyDescent="0.3">
      <c r="A388" s="11"/>
      <c r="B388" s="12"/>
      <c r="C388" s="11"/>
      <c r="D388" s="11"/>
      <c r="E388" s="140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spans="1:25" ht="14.5" x14ac:dyDescent="0.3">
      <c r="A389" s="11"/>
      <c r="B389" s="12"/>
      <c r="C389" s="11"/>
      <c r="D389" s="11"/>
      <c r="E389" s="140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spans="1:25" ht="14.5" x14ac:dyDescent="0.3">
      <c r="A390" s="11"/>
      <c r="B390" s="12"/>
      <c r="C390" s="11"/>
      <c r="D390" s="11"/>
      <c r="E390" s="140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spans="1:25" ht="14.5" x14ac:dyDescent="0.3">
      <c r="A391" s="11"/>
      <c r="B391" s="12"/>
      <c r="C391" s="11"/>
      <c r="D391" s="11"/>
      <c r="E391" s="140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spans="1:25" ht="14.5" x14ac:dyDescent="0.3">
      <c r="A392" s="11"/>
      <c r="B392" s="12"/>
      <c r="C392" s="11"/>
      <c r="D392" s="11"/>
      <c r="E392" s="140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spans="1:25" ht="14.5" x14ac:dyDescent="0.3">
      <c r="A393" s="11"/>
      <c r="B393" s="12"/>
      <c r="C393" s="11"/>
      <c r="D393" s="11"/>
      <c r="E393" s="140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spans="1:25" ht="14.5" x14ac:dyDescent="0.3">
      <c r="A394" s="11"/>
      <c r="B394" s="12"/>
      <c r="C394" s="11"/>
      <c r="D394" s="11"/>
      <c r="E394" s="140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spans="1:25" ht="14.5" x14ac:dyDescent="0.3">
      <c r="A395" s="11"/>
      <c r="B395" s="12"/>
      <c r="C395" s="11"/>
      <c r="D395" s="11"/>
      <c r="E395" s="140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spans="1:25" ht="14.5" x14ac:dyDescent="0.3">
      <c r="A396" s="11"/>
      <c r="B396" s="12"/>
      <c r="C396" s="11"/>
      <c r="D396" s="11"/>
      <c r="E396" s="140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spans="1:25" ht="14.5" x14ac:dyDescent="0.3">
      <c r="A397" s="11"/>
      <c r="B397" s="12"/>
      <c r="C397" s="11"/>
      <c r="D397" s="11"/>
      <c r="E397" s="140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spans="1:25" ht="14.5" x14ac:dyDescent="0.3">
      <c r="A398" s="11"/>
      <c r="B398" s="12"/>
      <c r="C398" s="11"/>
      <c r="D398" s="11"/>
      <c r="E398" s="140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spans="1:25" ht="14.5" x14ac:dyDescent="0.3">
      <c r="A399" s="11"/>
      <c r="B399" s="12"/>
      <c r="C399" s="11"/>
      <c r="D399" s="11"/>
      <c r="E399" s="140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spans="1:25" ht="14.5" x14ac:dyDescent="0.3">
      <c r="A400" s="11"/>
      <c r="B400" s="12"/>
      <c r="C400" s="11"/>
      <c r="D400" s="11"/>
      <c r="E400" s="140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spans="1:25" ht="14.5" x14ac:dyDescent="0.3">
      <c r="A401" s="11"/>
      <c r="B401" s="12"/>
      <c r="C401" s="11"/>
      <c r="D401" s="11"/>
      <c r="E401" s="140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spans="1:25" ht="14.5" x14ac:dyDescent="0.3">
      <c r="A402" s="11"/>
      <c r="B402" s="12"/>
      <c r="C402" s="11"/>
      <c r="D402" s="11"/>
      <c r="E402" s="140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spans="1:25" ht="14.5" x14ac:dyDescent="0.3">
      <c r="A403" s="11"/>
      <c r="B403" s="12"/>
      <c r="C403" s="11"/>
      <c r="D403" s="11"/>
      <c r="E403" s="140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spans="1:25" ht="14.5" x14ac:dyDescent="0.3">
      <c r="A404" s="11"/>
      <c r="B404" s="12"/>
      <c r="C404" s="11"/>
      <c r="D404" s="11"/>
      <c r="E404" s="140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spans="1:25" ht="14.5" x14ac:dyDescent="0.3">
      <c r="A405" s="11"/>
      <c r="B405" s="12"/>
      <c r="C405" s="11"/>
      <c r="D405" s="11"/>
      <c r="E405" s="140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spans="1:25" ht="14.5" x14ac:dyDescent="0.3">
      <c r="A406" s="11"/>
      <c r="B406" s="12"/>
      <c r="C406" s="11"/>
      <c r="D406" s="11"/>
      <c r="E406" s="140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spans="1:25" ht="14.5" x14ac:dyDescent="0.3">
      <c r="A407" s="11"/>
      <c r="B407" s="12"/>
      <c r="C407" s="11"/>
      <c r="D407" s="11"/>
      <c r="E407" s="140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spans="1:25" ht="14.5" x14ac:dyDescent="0.3">
      <c r="A408" s="11"/>
      <c r="B408" s="12"/>
      <c r="C408" s="11"/>
      <c r="D408" s="11"/>
      <c r="E408" s="140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spans="1:25" ht="14.5" x14ac:dyDescent="0.3">
      <c r="A409" s="11"/>
      <c r="B409" s="12"/>
      <c r="C409" s="11"/>
      <c r="D409" s="11"/>
      <c r="E409" s="140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spans="1:25" ht="14.5" x14ac:dyDescent="0.3">
      <c r="A410" s="11"/>
      <c r="B410" s="12"/>
      <c r="C410" s="11"/>
      <c r="D410" s="11"/>
      <c r="E410" s="140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spans="1:25" ht="14.5" x14ac:dyDescent="0.3">
      <c r="A411" s="11"/>
      <c r="B411" s="12"/>
      <c r="C411" s="11"/>
      <c r="D411" s="11"/>
      <c r="E411" s="140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spans="1:25" ht="14.5" x14ac:dyDescent="0.3">
      <c r="A412" s="11"/>
      <c r="B412" s="12"/>
      <c r="C412" s="11"/>
      <c r="D412" s="11"/>
      <c r="E412" s="140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spans="1:25" ht="14.5" x14ac:dyDescent="0.3">
      <c r="A413" s="11"/>
      <c r="B413" s="12"/>
      <c r="C413" s="11"/>
      <c r="D413" s="11"/>
      <c r="E413" s="140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spans="1:25" ht="14.5" x14ac:dyDescent="0.3">
      <c r="A414" s="11"/>
      <c r="B414" s="12"/>
      <c r="C414" s="11"/>
      <c r="D414" s="11"/>
      <c r="E414" s="140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spans="1:25" ht="14.5" x14ac:dyDescent="0.3">
      <c r="A415" s="11"/>
      <c r="B415" s="12"/>
      <c r="C415" s="11"/>
      <c r="D415" s="11"/>
      <c r="E415" s="140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spans="1:25" ht="14.5" x14ac:dyDescent="0.3">
      <c r="A416" s="11"/>
      <c r="B416" s="12"/>
      <c r="C416" s="11"/>
      <c r="D416" s="11"/>
      <c r="E416" s="140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spans="1:25" ht="14.5" x14ac:dyDescent="0.3">
      <c r="A417" s="11"/>
      <c r="B417" s="12"/>
      <c r="C417" s="11"/>
      <c r="D417" s="11"/>
      <c r="E417" s="140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spans="1:25" ht="14.5" x14ac:dyDescent="0.3">
      <c r="A418" s="11"/>
      <c r="B418" s="12"/>
      <c r="C418" s="11"/>
      <c r="D418" s="11"/>
      <c r="E418" s="140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spans="1:25" ht="14.5" x14ac:dyDescent="0.3">
      <c r="A419" s="11"/>
      <c r="B419" s="12"/>
      <c r="C419" s="11"/>
      <c r="D419" s="11"/>
      <c r="E419" s="140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spans="1:25" ht="14.5" x14ac:dyDescent="0.3">
      <c r="A420" s="11"/>
      <c r="B420" s="12"/>
      <c r="C420" s="11"/>
      <c r="D420" s="11"/>
      <c r="E420" s="140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spans="1:25" ht="14.5" x14ac:dyDescent="0.3">
      <c r="A421" s="11"/>
      <c r="B421" s="12"/>
      <c r="C421" s="11"/>
      <c r="D421" s="11"/>
      <c r="E421" s="140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spans="1:25" ht="14.5" x14ac:dyDescent="0.3">
      <c r="A422" s="11"/>
      <c r="B422" s="12"/>
      <c r="C422" s="11"/>
      <c r="D422" s="11"/>
      <c r="E422" s="140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spans="1:25" ht="14.5" x14ac:dyDescent="0.3">
      <c r="A423" s="11"/>
      <c r="B423" s="12"/>
      <c r="C423" s="11"/>
      <c r="D423" s="11"/>
      <c r="E423" s="140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spans="1:25" ht="14.5" x14ac:dyDescent="0.3">
      <c r="A424" s="11"/>
      <c r="B424" s="12"/>
      <c r="C424" s="11"/>
      <c r="D424" s="11"/>
      <c r="E424" s="140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spans="1:25" ht="14.5" x14ac:dyDescent="0.3">
      <c r="A425" s="11"/>
      <c r="B425" s="12"/>
      <c r="C425" s="11"/>
      <c r="D425" s="11"/>
      <c r="E425" s="140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spans="1:25" ht="14.5" x14ac:dyDescent="0.3">
      <c r="A426" s="11"/>
      <c r="B426" s="12"/>
      <c r="C426" s="11"/>
      <c r="D426" s="11"/>
      <c r="E426" s="140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spans="1:25" ht="14.5" x14ac:dyDescent="0.3">
      <c r="A427" s="11"/>
      <c r="B427" s="12"/>
      <c r="C427" s="11"/>
      <c r="D427" s="11"/>
      <c r="E427" s="140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spans="1:25" ht="14.5" x14ac:dyDescent="0.3">
      <c r="A428" s="11"/>
      <c r="B428" s="12"/>
      <c r="C428" s="11"/>
      <c r="D428" s="11"/>
      <c r="E428" s="140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spans="1:25" ht="14.5" x14ac:dyDescent="0.3">
      <c r="A429" s="11"/>
      <c r="B429" s="12"/>
      <c r="C429" s="11"/>
      <c r="D429" s="11"/>
      <c r="E429" s="140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spans="1:25" ht="14.5" x14ac:dyDescent="0.3">
      <c r="A430" s="11"/>
      <c r="B430" s="12"/>
      <c r="C430" s="11"/>
      <c r="D430" s="11"/>
      <c r="E430" s="140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spans="1:25" ht="14.5" x14ac:dyDescent="0.3">
      <c r="A431" s="11"/>
      <c r="B431" s="12"/>
      <c r="C431" s="11"/>
      <c r="D431" s="11"/>
      <c r="E431" s="140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spans="1:25" ht="14.5" x14ac:dyDescent="0.3">
      <c r="A432" s="11"/>
      <c r="B432" s="12"/>
      <c r="C432" s="11"/>
      <c r="D432" s="11"/>
      <c r="E432" s="140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spans="1:25" ht="14.5" x14ac:dyDescent="0.3">
      <c r="A433" s="11"/>
      <c r="B433" s="12"/>
      <c r="C433" s="11"/>
      <c r="D433" s="11"/>
      <c r="E433" s="140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spans="1:25" ht="14.5" x14ac:dyDescent="0.3">
      <c r="A434" s="11"/>
      <c r="B434" s="12"/>
      <c r="C434" s="11"/>
      <c r="D434" s="11"/>
      <c r="E434" s="140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spans="1:25" ht="14.5" x14ac:dyDescent="0.3">
      <c r="A435" s="11"/>
      <c r="B435" s="12"/>
      <c r="C435" s="11"/>
      <c r="D435" s="11"/>
      <c r="E435" s="140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spans="1:25" ht="14.5" x14ac:dyDescent="0.3">
      <c r="A436" s="11"/>
      <c r="B436" s="12"/>
      <c r="C436" s="11"/>
      <c r="D436" s="11"/>
      <c r="E436" s="140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spans="1:25" ht="14.5" x14ac:dyDescent="0.3">
      <c r="A437" s="11"/>
      <c r="B437" s="12"/>
      <c r="C437" s="11"/>
      <c r="D437" s="11"/>
      <c r="E437" s="140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spans="1:25" ht="14.5" x14ac:dyDescent="0.3">
      <c r="A438" s="11"/>
      <c r="B438" s="12"/>
      <c r="C438" s="11"/>
      <c r="D438" s="11"/>
      <c r="E438" s="140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spans="1:25" ht="14.5" x14ac:dyDescent="0.3">
      <c r="A439" s="11"/>
      <c r="B439" s="12"/>
      <c r="C439" s="11"/>
      <c r="D439" s="11"/>
      <c r="E439" s="140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spans="1:25" ht="14.5" x14ac:dyDescent="0.3">
      <c r="A440" s="11"/>
      <c r="B440" s="12"/>
      <c r="C440" s="11"/>
      <c r="D440" s="11"/>
      <c r="E440" s="140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spans="1:25" ht="14.5" x14ac:dyDescent="0.3">
      <c r="A441" s="11"/>
      <c r="B441" s="12"/>
      <c r="C441" s="11"/>
      <c r="D441" s="11"/>
      <c r="E441" s="140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spans="1:25" ht="14.5" x14ac:dyDescent="0.3">
      <c r="A442" s="11"/>
      <c r="B442" s="12"/>
      <c r="C442" s="11"/>
      <c r="D442" s="11"/>
      <c r="E442" s="140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spans="1:25" ht="14.5" x14ac:dyDescent="0.3">
      <c r="A443" s="11"/>
      <c r="B443" s="12"/>
      <c r="C443" s="11"/>
      <c r="D443" s="11"/>
      <c r="E443" s="140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spans="1:25" ht="14.5" x14ac:dyDescent="0.3">
      <c r="A444" s="11"/>
      <c r="B444" s="12"/>
      <c r="C444" s="11"/>
      <c r="D444" s="11"/>
      <c r="E444" s="140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spans="1:25" ht="14.5" x14ac:dyDescent="0.3">
      <c r="A445" s="11"/>
      <c r="B445" s="12"/>
      <c r="C445" s="11"/>
      <c r="D445" s="11"/>
      <c r="E445" s="140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spans="1:25" ht="14.5" x14ac:dyDescent="0.3">
      <c r="A446" s="11"/>
      <c r="B446" s="12"/>
      <c r="C446" s="11"/>
      <c r="D446" s="11"/>
      <c r="E446" s="140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spans="1:25" ht="14.5" x14ac:dyDescent="0.3">
      <c r="A447" s="11"/>
      <c r="B447" s="12"/>
      <c r="C447" s="11"/>
      <c r="D447" s="11"/>
      <c r="E447" s="140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spans="1:25" ht="14.5" x14ac:dyDescent="0.3">
      <c r="A448" s="11"/>
      <c r="B448" s="12"/>
      <c r="C448" s="11"/>
      <c r="D448" s="11"/>
      <c r="E448" s="140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spans="1:25" ht="14.5" x14ac:dyDescent="0.3">
      <c r="A449" s="11"/>
      <c r="B449" s="12"/>
      <c r="C449" s="11"/>
      <c r="D449" s="11"/>
      <c r="E449" s="140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spans="1:25" ht="14.5" x14ac:dyDescent="0.3">
      <c r="A450" s="11"/>
      <c r="B450" s="12"/>
      <c r="C450" s="11"/>
      <c r="D450" s="11"/>
      <c r="E450" s="140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spans="1:25" ht="14.5" x14ac:dyDescent="0.3">
      <c r="A451" s="11"/>
      <c r="B451" s="12"/>
      <c r="C451" s="11"/>
      <c r="D451" s="11"/>
      <c r="E451" s="140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spans="1:25" ht="14.5" x14ac:dyDescent="0.3">
      <c r="A452" s="11"/>
      <c r="B452" s="12"/>
      <c r="C452" s="11"/>
      <c r="D452" s="11"/>
      <c r="E452" s="140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spans="1:25" ht="14.5" x14ac:dyDescent="0.3">
      <c r="A453" s="11"/>
      <c r="B453" s="12"/>
      <c r="C453" s="11"/>
      <c r="D453" s="11"/>
      <c r="E453" s="140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spans="1:25" ht="14.5" x14ac:dyDescent="0.3">
      <c r="A454" s="11"/>
      <c r="B454" s="12"/>
      <c r="C454" s="11"/>
      <c r="D454" s="11"/>
      <c r="E454" s="140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spans="1:25" ht="14.5" x14ac:dyDescent="0.3">
      <c r="A455" s="11"/>
      <c r="B455" s="12"/>
      <c r="C455" s="11"/>
      <c r="D455" s="11"/>
      <c r="E455" s="140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spans="1:25" ht="14.5" x14ac:dyDescent="0.3">
      <c r="A456" s="11"/>
      <c r="B456" s="12"/>
      <c r="C456" s="11"/>
      <c r="D456" s="11"/>
      <c r="E456" s="140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spans="1:25" ht="14.5" x14ac:dyDescent="0.3">
      <c r="A457" s="11"/>
      <c r="B457" s="12"/>
      <c r="C457" s="11"/>
      <c r="D457" s="11"/>
      <c r="E457" s="140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spans="1:25" ht="14.5" x14ac:dyDescent="0.3">
      <c r="A458" s="11"/>
      <c r="B458" s="12"/>
      <c r="C458" s="11"/>
      <c r="D458" s="11"/>
      <c r="E458" s="140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spans="1:25" ht="14.5" x14ac:dyDescent="0.3">
      <c r="A459" s="11"/>
      <c r="B459" s="12"/>
      <c r="C459" s="11"/>
      <c r="D459" s="11"/>
      <c r="E459" s="140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spans="1:25" ht="14.5" x14ac:dyDescent="0.3">
      <c r="A460" s="11"/>
      <c r="B460" s="12"/>
      <c r="C460" s="11"/>
      <c r="D460" s="11"/>
      <c r="E460" s="140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spans="1:25" ht="14.5" x14ac:dyDescent="0.3">
      <c r="A461" s="11"/>
      <c r="B461" s="12"/>
      <c r="C461" s="11"/>
      <c r="D461" s="11"/>
      <c r="E461" s="140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spans="1:25" ht="14.5" x14ac:dyDescent="0.3">
      <c r="A462" s="11"/>
      <c r="B462" s="12"/>
      <c r="C462" s="11"/>
      <c r="D462" s="11"/>
      <c r="E462" s="140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spans="1:25" ht="14.5" x14ac:dyDescent="0.3">
      <c r="A463" s="11"/>
      <c r="B463" s="12"/>
      <c r="C463" s="11"/>
      <c r="D463" s="11"/>
      <c r="E463" s="140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spans="1:25" ht="14.5" x14ac:dyDescent="0.3">
      <c r="A464" s="11"/>
      <c r="B464" s="12"/>
      <c r="C464" s="11"/>
      <c r="D464" s="11"/>
      <c r="E464" s="140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spans="1:25" ht="14.5" x14ac:dyDescent="0.3">
      <c r="A465" s="11"/>
      <c r="B465" s="12"/>
      <c r="C465" s="11"/>
      <c r="D465" s="11"/>
      <c r="E465" s="140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spans="1:25" ht="14.5" x14ac:dyDescent="0.3">
      <c r="A466" s="11"/>
      <c r="B466" s="12"/>
      <c r="C466" s="11"/>
      <c r="D466" s="11"/>
      <c r="E466" s="140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spans="1:25" ht="14.5" x14ac:dyDescent="0.3">
      <c r="A467" s="11"/>
      <c r="B467" s="12"/>
      <c r="C467" s="11"/>
      <c r="D467" s="11"/>
      <c r="E467" s="140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spans="1:25" ht="14.5" x14ac:dyDescent="0.3">
      <c r="A468" s="11"/>
      <c r="B468" s="12"/>
      <c r="C468" s="11"/>
      <c r="D468" s="11"/>
      <c r="E468" s="140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spans="1:25" ht="14.5" x14ac:dyDescent="0.3">
      <c r="A469" s="11"/>
      <c r="B469" s="12"/>
      <c r="C469" s="11"/>
      <c r="D469" s="11"/>
      <c r="E469" s="140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spans="1:25" ht="14.5" x14ac:dyDescent="0.3">
      <c r="A470" s="11"/>
      <c r="B470" s="12"/>
      <c r="C470" s="11"/>
      <c r="D470" s="11"/>
      <c r="E470" s="140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spans="1:25" ht="14.5" x14ac:dyDescent="0.3">
      <c r="A471" s="11"/>
      <c r="B471" s="12"/>
      <c r="C471" s="11"/>
      <c r="D471" s="11"/>
      <c r="E471" s="140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spans="1:25" ht="14.5" x14ac:dyDescent="0.3">
      <c r="A472" s="11"/>
      <c r="B472" s="12"/>
      <c r="C472" s="11"/>
      <c r="D472" s="11"/>
      <c r="E472" s="140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spans="1:25" ht="14.5" x14ac:dyDescent="0.3">
      <c r="A473" s="11"/>
      <c r="B473" s="12"/>
      <c r="C473" s="11"/>
      <c r="D473" s="11"/>
      <c r="E473" s="140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spans="1:25" ht="14.5" x14ac:dyDescent="0.3">
      <c r="A474" s="11"/>
      <c r="B474" s="12"/>
      <c r="C474" s="11"/>
      <c r="D474" s="11"/>
      <c r="E474" s="140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spans="1:25" ht="14.5" x14ac:dyDescent="0.3">
      <c r="A475" s="11"/>
      <c r="B475" s="12"/>
      <c r="C475" s="11"/>
      <c r="D475" s="11"/>
      <c r="E475" s="140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spans="1:25" ht="14.5" x14ac:dyDescent="0.3">
      <c r="A476" s="11"/>
      <c r="B476" s="12"/>
      <c r="C476" s="11"/>
      <c r="D476" s="11"/>
      <c r="E476" s="140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spans="1:25" ht="14.5" x14ac:dyDescent="0.3">
      <c r="A477" s="11"/>
      <c r="B477" s="12"/>
      <c r="C477" s="11"/>
      <c r="D477" s="11"/>
      <c r="E477" s="140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spans="1:25" ht="14.5" x14ac:dyDescent="0.3">
      <c r="A478" s="11"/>
      <c r="B478" s="12"/>
      <c r="C478" s="11"/>
      <c r="D478" s="11"/>
      <c r="E478" s="140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spans="1:25" ht="14.5" x14ac:dyDescent="0.3">
      <c r="A479" s="11"/>
      <c r="B479" s="12"/>
      <c r="C479" s="11"/>
      <c r="D479" s="11"/>
      <c r="E479" s="140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spans="1:25" ht="14.5" x14ac:dyDescent="0.3">
      <c r="A480" s="11"/>
      <c r="B480" s="12"/>
      <c r="C480" s="11"/>
      <c r="D480" s="11"/>
      <c r="E480" s="140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spans="1:25" ht="14.5" x14ac:dyDescent="0.3">
      <c r="A481" s="11"/>
      <c r="B481" s="12"/>
      <c r="C481" s="11"/>
      <c r="D481" s="11"/>
      <c r="E481" s="140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spans="1:25" ht="14.5" x14ac:dyDescent="0.3">
      <c r="A482" s="11"/>
      <c r="B482" s="12"/>
      <c r="C482" s="11"/>
      <c r="D482" s="11"/>
      <c r="E482" s="140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spans="1:25" ht="14.5" x14ac:dyDescent="0.3">
      <c r="A483" s="11"/>
      <c r="B483" s="12"/>
      <c r="C483" s="11"/>
      <c r="D483" s="11"/>
      <c r="E483" s="140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spans="1:25" ht="14.5" x14ac:dyDescent="0.3">
      <c r="A484" s="11"/>
      <c r="B484" s="12"/>
      <c r="C484" s="11"/>
      <c r="D484" s="11"/>
      <c r="E484" s="140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spans="1:25" ht="14.5" x14ac:dyDescent="0.3">
      <c r="A485" s="11"/>
      <c r="B485" s="12"/>
      <c r="C485" s="11"/>
      <c r="D485" s="11"/>
      <c r="E485" s="140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spans="1:25" ht="14.5" x14ac:dyDescent="0.3">
      <c r="A486" s="11"/>
      <c r="B486" s="12"/>
      <c r="C486" s="11"/>
      <c r="D486" s="11"/>
      <c r="E486" s="140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spans="1:25" ht="14.5" x14ac:dyDescent="0.3">
      <c r="A487" s="11"/>
      <c r="B487" s="12"/>
      <c r="C487" s="11"/>
      <c r="D487" s="11"/>
      <c r="E487" s="140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spans="1:25" ht="14.5" x14ac:dyDescent="0.3">
      <c r="A488" s="11"/>
      <c r="B488" s="12"/>
      <c r="C488" s="11"/>
      <c r="D488" s="11"/>
      <c r="E488" s="140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spans="1:25" ht="14.5" x14ac:dyDescent="0.3">
      <c r="A489" s="11"/>
      <c r="B489" s="12"/>
      <c r="C489" s="11"/>
      <c r="D489" s="11"/>
      <c r="E489" s="140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spans="1:25" ht="14.5" x14ac:dyDescent="0.3">
      <c r="A490" s="11"/>
      <c r="B490" s="12"/>
      <c r="C490" s="11"/>
      <c r="D490" s="11"/>
      <c r="E490" s="140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spans="1:25" ht="14.5" x14ac:dyDescent="0.3">
      <c r="A491" s="11"/>
      <c r="B491" s="12"/>
      <c r="C491" s="11"/>
      <c r="D491" s="11"/>
      <c r="E491" s="140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spans="1:25" ht="14.5" x14ac:dyDescent="0.3">
      <c r="A492" s="11"/>
      <c r="B492" s="12"/>
      <c r="C492" s="11"/>
      <c r="D492" s="11"/>
      <c r="E492" s="140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spans="1:25" ht="14.5" x14ac:dyDescent="0.3">
      <c r="A493" s="11"/>
      <c r="B493" s="12"/>
      <c r="C493" s="11"/>
      <c r="D493" s="11"/>
      <c r="E493" s="140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spans="1:25" ht="14.5" x14ac:dyDescent="0.3">
      <c r="A494" s="11"/>
      <c r="B494" s="12"/>
      <c r="C494" s="11"/>
      <c r="D494" s="11"/>
      <c r="E494" s="140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spans="1:25" ht="14.5" x14ac:dyDescent="0.3">
      <c r="A495" s="11"/>
      <c r="B495" s="12"/>
      <c r="C495" s="11"/>
      <c r="D495" s="11"/>
      <c r="E495" s="140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spans="1:25" ht="14.5" x14ac:dyDescent="0.3">
      <c r="A496" s="11"/>
      <c r="B496" s="12"/>
      <c r="C496" s="11"/>
      <c r="D496" s="11"/>
      <c r="E496" s="140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spans="1:25" ht="14.5" x14ac:dyDescent="0.3">
      <c r="A497" s="11"/>
      <c r="B497" s="12"/>
      <c r="C497" s="11"/>
      <c r="D497" s="11"/>
      <c r="E497" s="140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spans="1:25" ht="14.5" x14ac:dyDescent="0.3">
      <c r="A498" s="11"/>
      <c r="B498" s="12"/>
      <c r="C498" s="11"/>
      <c r="D498" s="11"/>
      <c r="E498" s="140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spans="1:25" ht="14.5" x14ac:dyDescent="0.3">
      <c r="A499" s="11"/>
      <c r="B499" s="12"/>
      <c r="C499" s="11"/>
      <c r="D499" s="11"/>
      <c r="E499" s="140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spans="1:25" ht="14.5" x14ac:dyDescent="0.3">
      <c r="A500" s="11"/>
      <c r="B500" s="12"/>
      <c r="C500" s="11"/>
      <c r="D500" s="11"/>
      <c r="E500" s="140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spans="1:25" ht="14.5" x14ac:dyDescent="0.3">
      <c r="A501" s="11"/>
      <c r="B501" s="12"/>
      <c r="C501" s="11"/>
      <c r="D501" s="11"/>
      <c r="E501" s="140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spans="1:25" ht="14.5" x14ac:dyDescent="0.3">
      <c r="A502" s="11"/>
      <c r="B502" s="12"/>
      <c r="C502" s="11"/>
      <c r="D502" s="11"/>
      <c r="E502" s="140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spans="1:25" ht="14.5" x14ac:dyDescent="0.3">
      <c r="A503" s="11"/>
      <c r="B503" s="12"/>
      <c r="C503" s="11"/>
      <c r="D503" s="11"/>
      <c r="E503" s="140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spans="1:25" ht="14.5" x14ac:dyDescent="0.3">
      <c r="A504" s="11"/>
      <c r="B504" s="12"/>
      <c r="C504" s="11"/>
      <c r="D504" s="11"/>
      <c r="E504" s="140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spans="1:25" ht="14.5" x14ac:dyDescent="0.3">
      <c r="A505" s="11"/>
      <c r="B505" s="12"/>
      <c r="C505" s="11"/>
      <c r="D505" s="11"/>
      <c r="E505" s="140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spans="1:25" ht="14.5" x14ac:dyDescent="0.3">
      <c r="A506" s="11"/>
      <c r="B506" s="12"/>
      <c r="C506" s="11"/>
      <c r="D506" s="11"/>
      <c r="E506" s="140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spans="1:25" ht="14.5" x14ac:dyDescent="0.3">
      <c r="A507" s="11"/>
      <c r="B507" s="12"/>
      <c r="C507" s="11"/>
      <c r="D507" s="11"/>
      <c r="E507" s="140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spans="1:25" ht="14.5" x14ac:dyDescent="0.3">
      <c r="A508" s="11"/>
      <c r="B508" s="12"/>
      <c r="C508" s="11"/>
      <c r="D508" s="11"/>
      <c r="E508" s="140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spans="1:25" ht="14.5" x14ac:dyDescent="0.3">
      <c r="A509" s="11"/>
      <c r="B509" s="12"/>
      <c r="C509" s="11"/>
      <c r="D509" s="11"/>
      <c r="E509" s="140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spans="1:25" ht="14.5" x14ac:dyDescent="0.3">
      <c r="A510" s="11"/>
      <c r="B510" s="12"/>
      <c r="C510" s="11"/>
      <c r="D510" s="11"/>
      <c r="E510" s="140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spans="1:25" ht="14.5" x14ac:dyDescent="0.3">
      <c r="A511" s="11"/>
      <c r="B511" s="12"/>
      <c r="C511" s="11"/>
      <c r="D511" s="11"/>
      <c r="E511" s="140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spans="1:25" ht="14.5" x14ac:dyDescent="0.3">
      <c r="A512" s="11"/>
      <c r="B512" s="12"/>
      <c r="C512" s="11"/>
      <c r="D512" s="11"/>
      <c r="E512" s="140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spans="1:25" ht="14.5" x14ac:dyDescent="0.3">
      <c r="A513" s="11"/>
      <c r="B513" s="12"/>
      <c r="C513" s="11"/>
      <c r="D513" s="11"/>
      <c r="E513" s="140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spans="1:25" ht="14.5" x14ac:dyDescent="0.3">
      <c r="A514" s="11"/>
      <c r="B514" s="12"/>
      <c r="C514" s="11"/>
      <c r="D514" s="11"/>
      <c r="E514" s="140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spans="1:25" ht="14.5" x14ac:dyDescent="0.3">
      <c r="A515" s="11"/>
      <c r="B515" s="12"/>
      <c r="C515" s="11"/>
      <c r="D515" s="11"/>
      <c r="E515" s="140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spans="1:25" ht="14.5" x14ac:dyDescent="0.3">
      <c r="A516" s="11"/>
      <c r="B516" s="12"/>
      <c r="C516" s="11"/>
      <c r="D516" s="11"/>
      <c r="E516" s="140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spans="1:25" ht="14.5" x14ac:dyDescent="0.3">
      <c r="A517" s="11"/>
      <c r="B517" s="12"/>
      <c r="C517" s="11"/>
      <c r="D517" s="11"/>
      <c r="E517" s="140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spans="1:25" ht="14.5" x14ac:dyDescent="0.3">
      <c r="A518" s="11"/>
      <c r="B518" s="12"/>
      <c r="C518" s="11"/>
      <c r="D518" s="11"/>
      <c r="E518" s="140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spans="1:25" ht="14.5" x14ac:dyDescent="0.3">
      <c r="A519" s="11"/>
      <c r="B519" s="12"/>
      <c r="C519" s="11"/>
      <c r="D519" s="11"/>
      <c r="E519" s="140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spans="1:25" ht="14.5" x14ac:dyDescent="0.3">
      <c r="A520" s="11"/>
      <c r="B520" s="12"/>
      <c r="C520" s="11"/>
      <c r="D520" s="11"/>
      <c r="E520" s="140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spans="1:25" ht="14.5" x14ac:dyDescent="0.3">
      <c r="A521" s="11"/>
      <c r="B521" s="12"/>
      <c r="C521" s="11"/>
      <c r="D521" s="11"/>
      <c r="E521" s="140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spans="1:25" ht="14.5" x14ac:dyDescent="0.3">
      <c r="A522" s="11"/>
      <c r="B522" s="12"/>
      <c r="C522" s="11"/>
      <c r="D522" s="11"/>
      <c r="E522" s="140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spans="1:25" ht="14.5" x14ac:dyDescent="0.3">
      <c r="A523" s="11"/>
      <c r="B523" s="12"/>
      <c r="C523" s="11"/>
      <c r="D523" s="11"/>
      <c r="E523" s="140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spans="1:25" ht="14.5" x14ac:dyDescent="0.3">
      <c r="A524" s="11"/>
      <c r="B524" s="12"/>
      <c r="C524" s="11"/>
      <c r="D524" s="11"/>
      <c r="E524" s="140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spans="1:25" ht="14.5" x14ac:dyDescent="0.3">
      <c r="A525" s="11"/>
      <c r="B525" s="12"/>
      <c r="C525" s="11"/>
      <c r="D525" s="11"/>
      <c r="E525" s="140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spans="1:25" ht="14.5" x14ac:dyDescent="0.3">
      <c r="A526" s="11"/>
      <c r="B526" s="12"/>
      <c r="C526" s="11"/>
      <c r="D526" s="11"/>
      <c r="E526" s="140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spans="1:25" ht="14.5" x14ac:dyDescent="0.3">
      <c r="A527" s="11"/>
      <c r="B527" s="12"/>
      <c r="C527" s="11"/>
      <c r="D527" s="11"/>
      <c r="E527" s="140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spans="1:25" ht="14.5" x14ac:dyDescent="0.3">
      <c r="A528" s="11"/>
      <c r="B528" s="12"/>
      <c r="C528" s="11"/>
      <c r="D528" s="11"/>
      <c r="E528" s="140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spans="1:25" ht="14.5" x14ac:dyDescent="0.3">
      <c r="A529" s="11"/>
      <c r="B529" s="12"/>
      <c r="C529" s="11"/>
      <c r="D529" s="11"/>
      <c r="E529" s="140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spans="1:25" ht="14.5" x14ac:dyDescent="0.3">
      <c r="A530" s="11"/>
      <c r="B530" s="12"/>
      <c r="C530" s="11"/>
      <c r="D530" s="11"/>
      <c r="E530" s="140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spans="1:25" ht="14.5" x14ac:dyDescent="0.3">
      <c r="A531" s="11"/>
      <c r="B531" s="12"/>
      <c r="C531" s="11"/>
      <c r="D531" s="11"/>
      <c r="E531" s="140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spans="1:25" ht="14.5" x14ac:dyDescent="0.3">
      <c r="A532" s="11"/>
      <c r="B532" s="12"/>
      <c r="C532" s="11"/>
      <c r="D532" s="11"/>
      <c r="E532" s="140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spans="1:25" ht="14.5" x14ac:dyDescent="0.3">
      <c r="A533" s="11"/>
      <c r="B533" s="12"/>
      <c r="C533" s="11"/>
      <c r="D533" s="11"/>
      <c r="E533" s="140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spans="1:25" ht="14.5" x14ac:dyDescent="0.3">
      <c r="A534" s="11"/>
      <c r="B534" s="12"/>
      <c r="C534" s="11"/>
      <c r="D534" s="11"/>
      <c r="E534" s="140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spans="1:25" ht="14.5" x14ac:dyDescent="0.3">
      <c r="A535" s="11"/>
      <c r="B535" s="12"/>
      <c r="C535" s="11"/>
      <c r="D535" s="11"/>
      <c r="E535" s="140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spans="1:25" ht="14.5" x14ac:dyDescent="0.3">
      <c r="A536" s="11"/>
      <c r="B536" s="12"/>
      <c r="C536" s="11"/>
      <c r="D536" s="11"/>
      <c r="E536" s="140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spans="1:25" ht="14.5" x14ac:dyDescent="0.3">
      <c r="A537" s="11"/>
      <c r="B537" s="12"/>
      <c r="C537" s="11"/>
      <c r="D537" s="11"/>
      <c r="E537" s="140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spans="1:25" ht="14.5" x14ac:dyDescent="0.3">
      <c r="A538" s="11"/>
      <c r="B538" s="12"/>
      <c r="C538" s="11"/>
      <c r="D538" s="11"/>
      <c r="E538" s="140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spans="1:25" ht="14.5" x14ac:dyDescent="0.3">
      <c r="A539" s="11"/>
      <c r="B539" s="12"/>
      <c r="C539" s="11"/>
      <c r="D539" s="11"/>
      <c r="E539" s="140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spans="1:25" ht="14.5" x14ac:dyDescent="0.3">
      <c r="A540" s="11"/>
      <c r="B540" s="12"/>
      <c r="C540" s="11"/>
      <c r="D540" s="11"/>
      <c r="E540" s="140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spans="1:25" ht="14.5" x14ac:dyDescent="0.3">
      <c r="A541" s="11"/>
      <c r="B541" s="12"/>
      <c r="C541" s="11"/>
      <c r="D541" s="11"/>
      <c r="E541" s="140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spans="1:25" ht="14.5" x14ac:dyDescent="0.3">
      <c r="A542" s="11"/>
      <c r="B542" s="12"/>
      <c r="C542" s="11"/>
      <c r="D542" s="11"/>
      <c r="E542" s="140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spans="1:25" ht="14.5" x14ac:dyDescent="0.3">
      <c r="A543" s="11"/>
      <c r="B543" s="12"/>
      <c r="C543" s="11"/>
      <c r="D543" s="11"/>
      <c r="E543" s="140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spans="1:25" ht="14.5" x14ac:dyDescent="0.3">
      <c r="A544" s="11"/>
      <c r="B544" s="12"/>
      <c r="C544" s="11"/>
      <c r="D544" s="11"/>
      <c r="E544" s="140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spans="1:25" ht="14.5" x14ac:dyDescent="0.3">
      <c r="A545" s="11"/>
      <c r="B545" s="12"/>
      <c r="C545" s="11"/>
      <c r="D545" s="11"/>
      <c r="E545" s="140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spans="1:25" ht="14.5" x14ac:dyDescent="0.3">
      <c r="A546" s="11"/>
      <c r="B546" s="12"/>
      <c r="C546" s="11"/>
      <c r="D546" s="11"/>
      <c r="E546" s="140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spans="1:25" ht="14.5" x14ac:dyDescent="0.3">
      <c r="A547" s="11"/>
      <c r="B547" s="12"/>
      <c r="C547" s="11"/>
      <c r="D547" s="11"/>
      <c r="E547" s="140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spans="1:25" ht="14.5" x14ac:dyDescent="0.3">
      <c r="A548" s="11"/>
      <c r="B548" s="12"/>
      <c r="C548" s="11"/>
      <c r="D548" s="11"/>
      <c r="E548" s="140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spans="1:25" ht="14.5" x14ac:dyDescent="0.3">
      <c r="A549" s="11"/>
      <c r="B549" s="12"/>
      <c r="C549" s="11"/>
      <c r="D549" s="11"/>
      <c r="E549" s="140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spans="1:25" ht="14.5" x14ac:dyDescent="0.3">
      <c r="A550" s="11"/>
      <c r="B550" s="12"/>
      <c r="C550" s="11"/>
      <c r="D550" s="11"/>
      <c r="E550" s="140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spans="1:25" ht="14.5" x14ac:dyDescent="0.3">
      <c r="A551" s="11"/>
      <c r="B551" s="12"/>
      <c r="C551" s="11"/>
      <c r="D551" s="11"/>
      <c r="E551" s="140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spans="1:25" ht="14.5" x14ac:dyDescent="0.3">
      <c r="A552" s="11"/>
      <c r="B552" s="12"/>
      <c r="C552" s="11"/>
      <c r="D552" s="11"/>
      <c r="E552" s="140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spans="1:25" ht="14.5" x14ac:dyDescent="0.3">
      <c r="A553" s="11"/>
      <c r="B553" s="12"/>
      <c r="C553" s="11"/>
      <c r="D553" s="11"/>
      <c r="E553" s="140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spans="1:25" ht="14.5" x14ac:dyDescent="0.3">
      <c r="A554" s="11"/>
      <c r="B554" s="12"/>
      <c r="C554" s="11"/>
      <c r="D554" s="11"/>
      <c r="E554" s="140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spans="1:25" ht="14.5" x14ac:dyDescent="0.3">
      <c r="A555" s="11"/>
      <c r="B555" s="12"/>
      <c r="C555" s="11"/>
      <c r="D555" s="11"/>
      <c r="E555" s="140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spans="1:25" ht="14.5" x14ac:dyDescent="0.3">
      <c r="A556" s="11"/>
      <c r="B556" s="12"/>
      <c r="C556" s="11"/>
      <c r="D556" s="11"/>
      <c r="E556" s="140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spans="1:25" ht="14.5" x14ac:dyDescent="0.3">
      <c r="A557" s="11"/>
      <c r="B557" s="12"/>
      <c r="C557" s="11"/>
      <c r="D557" s="11"/>
      <c r="E557" s="140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spans="1:25" ht="14.5" x14ac:dyDescent="0.3">
      <c r="A558" s="11"/>
      <c r="B558" s="12"/>
      <c r="C558" s="11"/>
      <c r="D558" s="11"/>
      <c r="E558" s="140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spans="1:25" ht="14.5" x14ac:dyDescent="0.3">
      <c r="A559" s="11"/>
      <c r="B559" s="12"/>
      <c r="C559" s="11"/>
      <c r="D559" s="11"/>
      <c r="E559" s="140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spans="1:25" ht="14.5" x14ac:dyDescent="0.3">
      <c r="A560" s="11"/>
      <c r="B560" s="12"/>
      <c r="C560" s="11"/>
      <c r="D560" s="11"/>
      <c r="E560" s="140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spans="1:25" ht="14.5" x14ac:dyDescent="0.3">
      <c r="A561" s="11"/>
      <c r="B561" s="12"/>
      <c r="C561" s="11"/>
      <c r="D561" s="11"/>
      <c r="E561" s="140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spans="1:25" ht="14.5" x14ac:dyDescent="0.3">
      <c r="A562" s="11"/>
      <c r="B562" s="12"/>
      <c r="C562" s="11"/>
      <c r="D562" s="11"/>
      <c r="E562" s="140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spans="1:25" ht="14.5" x14ac:dyDescent="0.3">
      <c r="A563" s="11"/>
      <c r="B563" s="12"/>
      <c r="C563" s="11"/>
      <c r="D563" s="11"/>
      <c r="E563" s="140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spans="1:25" ht="14.5" x14ac:dyDescent="0.3">
      <c r="A564" s="11"/>
      <c r="B564" s="12"/>
      <c r="C564" s="11"/>
      <c r="D564" s="11"/>
      <c r="E564" s="140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spans="1:25" ht="14.5" x14ac:dyDescent="0.3">
      <c r="A565" s="11"/>
      <c r="B565" s="12"/>
      <c r="C565" s="11"/>
      <c r="D565" s="11"/>
      <c r="E565" s="140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spans="1:25" ht="14.5" x14ac:dyDescent="0.3">
      <c r="A566" s="11"/>
      <c r="B566" s="12"/>
      <c r="C566" s="11"/>
      <c r="D566" s="11"/>
      <c r="E566" s="140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spans="1:25" ht="14.5" x14ac:dyDescent="0.3">
      <c r="A567" s="11"/>
      <c r="B567" s="12"/>
      <c r="C567" s="11"/>
      <c r="D567" s="11"/>
      <c r="E567" s="140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spans="1:25" ht="14.5" x14ac:dyDescent="0.3">
      <c r="A568" s="11"/>
      <c r="B568" s="12"/>
      <c r="C568" s="11"/>
      <c r="D568" s="11"/>
      <c r="E568" s="140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spans="1:25" ht="14.5" x14ac:dyDescent="0.3">
      <c r="A569" s="11"/>
      <c r="B569" s="12"/>
      <c r="C569" s="11"/>
      <c r="D569" s="11"/>
      <c r="E569" s="140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spans="1:25" ht="14.5" x14ac:dyDescent="0.3">
      <c r="A570" s="11"/>
      <c r="B570" s="12"/>
      <c r="C570" s="11"/>
      <c r="D570" s="11"/>
      <c r="E570" s="140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spans="1:25" ht="14.5" x14ac:dyDescent="0.3">
      <c r="A571" s="11"/>
      <c r="B571" s="12"/>
      <c r="C571" s="11"/>
      <c r="D571" s="11"/>
      <c r="E571" s="140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spans="1:25" ht="14.5" x14ac:dyDescent="0.3">
      <c r="A572" s="11"/>
      <c r="B572" s="12"/>
      <c r="C572" s="11"/>
      <c r="D572" s="11"/>
      <c r="E572" s="140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spans="1:25" ht="14.5" x14ac:dyDescent="0.3">
      <c r="A573" s="11"/>
      <c r="B573" s="12"/>
      <c r="C573" s="11"/>
      <c r="D573" s="11"/>
      <c r="E573" s="140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spans="1:25" ht="14.5" x14ac:dyDescent="0.3">
      <c r="A574" s="11"/>
      <c r="B574" s="12"/>
      <c r="C574" s="11"/>
      <c r="D574" s="11"/>
      <c r="E574" s="140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spans="1:25" ht="14.5" x14ac:dyDescent="0.3">
      <c r="A575" s="11"/>
      <c r="B575" s="12"/>
      <c r="C575" s="11"/>
      <c r="D575" s="11"/>
      <c r="E575" s="140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spans="1:25" ht="14.5" x14ac:dyDescent="0.3">
      <c r="A576" s="11"/>
      <c r="B576" s="12"/>
      <c r="C576" s="11"/>
      <c r="D576" s="11"/>
      <c r="E576" s="140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spans="1:25" ht="14.5" x14ac:dyDescent="0.3">
      <c r="A577" s="11"/>
      <c r="B577" s="12"/>
      <c r="C577" s="11"/>
      <c r="D577" s="11"/>
      <c r="E577" s="140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spans="1:25" ht="14.5" x14ac:dyDescent="0.3">
      <c r="A578" s="11"/>
      <c r="B578" s="12"/>
      <c r="C578" s="11"/>
      <c r="D578" s="11"/>
      <c r="E578" s="140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spans="1:25" ht="14.5" x14ac:dyDescent="0.3">
      <c r="A579" s="11"/>
      <c r="B579" s="12"/>
      <c r="C579" s="11"/>
      <c r="D579" s="11"/>
      <c r="E579" s="140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spans="1:25" ht="14.5" x14ac:dyDescent="0.3">
      <c r="A580" s="11"/>
      <c r="B580" s="12"/>
      <c r="C580" s="11"/>
      <c r="D580" s="11"/>
      <c r="E580" s="140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spans="1:25" ht="14.5" x14ac:dyDescent="0.3">
      <c r="A581" s="11"/>
      <c r="B581" s="12"/>
      <c r="C581" s="11"/>
      <c r="D581" s="11"/>
      <c r="E581" s="140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spans="1:25" ht="14.5" x14ac:dyDescent="0.3">
      <c r="A582" s="11"/>
      <c r="B582" s="12"/>
      <c r="C582" s="11"/>
      <c r="D582" s="11"/>
      <c r="E582" s="140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spans="1:25" ht="14.5" x14ac:dyDescent="0.3">
      <c r="A583" s="11"/>
      <c r="B583" s="12"/>
      <c r="C583" s="11"/>
      <c r="D583" s="11"/>
      <c r="E583" s="140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spans="1:25" ht="14.5" x14ac:dyDescent="0.3">
      <c r="A584" s="11"/>
      <c r="B584" s="12"/>
      <c r="C584" s="11"/>
      <c r="D584" s="11"/>
      <c r="E584" s="140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spans="1:25" ht="14.5" x14ac:dyDescent="0.3">
      <c r="A585" s="11"/>
      <c r="B585" s="12"/>
      <c r="C585" s="11"/>
      <c r="D585" s="11"/>
      <c r="E585" s="140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spans="1:25" ht="14.5" x14ac:dyDescent="0.3">
      <c r="A586" s="11"/>
      <c r="B586" s="12"/>
      <c r="C586" s="11"/>
      <c r="D586" s="11"/>
      <c r="E586" s="140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spans="1:25" ht="14.5" x14ac:dyDescent="0.3">
      <c r="A587" s="11"/>
      <c r="B587" s="12"/>
      <c r="C587" s="11"/>
      <c r="D587" s="11"/>
      <c r="E587" s="140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spans="1:25" ht="14.5" x14ac:dyDescent="0.3">
      <c r="A588" s="11"/>
      <c r="B588" s="12"/>
      <c r="C588" s="11"/>
      <c r="D588" s="11"/>
      <c r="E588" s="140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spans="1:25" ht="14.5" x14ac:dyDescent="0.3">
      <c r="A589" s="11"/>
      <c r="B589" s="12"/>
      <c r="C589" s="11"/>
      <c r="D589" s="11"/>
      <c r="E589" s="140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spans="1:25" ht="14.5" x14ac:dyDescent="0.3">
      <c r="A590" s="11"/>
      <c r="B590" s="12"/>
      <c r="C590" s="11"/>
      <c r="D590" s="11"/>
      <c r="E590" s="140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spans="1:25" ht="14.5" x14ac:dyDescent="0.3">
      <c r="A591" s="11"/>
      <c r="B591" s="12"/>
      <c r="C591" s="11"/>
      <c r="D591" s="11"/>
      <c r="E591" s="140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spans="1:25" ht="14.5" x14ac:dyDescent="0.3">
      <c r="A592" s="11"/>
      <c r="B592" s="12"/>
      <c r="C592" s="11"/>
      <c r="D592" s="11"/>
      <c r="E592" s="140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spans="1:25" ht="14.5" x14ac:dyDescent="0.3">
      <c r="A593" s="11"/>
      <c r="B593" s="12"/>
      <c r="C593" s="11"/>
      <c r="D593" s="11"/>
      <c r="E593" s="140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spans="1:25" ht="14.5" x14ac:dyDescent="0.3">
      <c r="A594" s="11"/>
      <c r="B594" s="12"/>
      <c r="C594" s="11"/>
      <c r="D594" s="11"/>
      <c r="E594" s="140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spans="1:25" ht="14.5" x14ac:dyDescent="0.3">
      <c r="A595" s="11"/>
      <c r="B595" s="12"/>
      <c r="C595" s="11"/>
      <c r="D595" s="11"/>
      <c r="E595" s="140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spans="1:25" ht="14.5" x14ac:dyDescent="0.3">
      <c r="A596" s="11"/>
      <c r="B596" s="12"/>
      <c r="C596" s="11"/>
      <c r="D596" s="11"/>
      <c r="E596" s="140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spans="1:25" ht="14.5" x14ac:dyDescent="0.3">
      <c r="A597" s="11"/>
      <c r="B597" s="12"/>
      <c r="C597" s="11"/>
      <c r="D597" s="11"/>
      <c r="E597" s="140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spans="1:25" ht="14.5" x14ac:dyDescent="0.3">
      <c r="A598" s="11"/>
      <c r="B598" s="12"/>
      <c r="C598" s="11"/>
      <c r="D598" s="11"/>
      <c r="E598" s="140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spans="1:25" ht="14.5" x14ac:dyDescent="0.3">
      <c r="A599" s="11"/>
      <c r="B599" s="12"/>
      <c r="C599" s="11"/>
      <c r="D599" s="11"/>
      <c r="E599" s="140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spans="1:25" ht="14.5" x14ac:dyDescent="0.3">
      <c r="A600" s="11"/>
      <c r="B600" s="12"/>
      <c r="C600" s="11"/>
      <c r="D600" s="11"/>
      <c r="E600" s="140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spans="1:25" ht="14.5" x14ac:dyDescent="0.3">
      <c r="A601" s="11"/>
      <c r="B601" s="12"/>
      <c r="C601" s="11"/>
      <c r="D601" s="11"/>
      <c r="E601" s="140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spans="1:25" ht="14.5" x14ac:dyDescent="0.3">
      <c r="A602" s="11"/>
      <c r="B602" s="12"/>
      <c r="C602" s="11"/>
      <c r="D602" s="11"/>
      <c r="E602" s="140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spans="1:25" ht="14.5" x14ac:dyDescent="0.3">
      <c r="A603" s="11"/>
      <c r="B603" s="12"/>
      <c r="C603" s="11"/>
      <c r="D603" s="11"/>
      <c r="E603" s="140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spans="1:25" ht="14.5" x14ac:dyDescent="0.3">
      <c r="A604" s="11"/>
      <c r="B604" s="12"/>
      <c r="C604" s="11"/>
      <c r="D604" s="11"/>
      <c r="E604" s="140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spans="1:25" ht="14.5" x14ac:dyDescent="0.3">
      <c r="A605" s="11"/>
      <c r="B605" s="12"/>
      <c r="C605" s="11"/>
      <c r="D605" s="11"/>
      <c r="E605" s="140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spans="1:25" ht="14.5" x14ac:dyDescent="0.3">
      <c r="A606" s="11"/>
      <c r="B606" s="12"/>
      <c r="C606" s="11"/>
      <c r="D606" s="11"/>
      <c r="E606" s="140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spans="1:25" ht="14.5" x14ac:dyDescent="0.3">
      <c r="A607" s="11"/>
      <c r="B607" s="12"/>
      <c r="C607" s="11"/>
      <c r="D607" s="11"/>
      <c r="E607" s="140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spans="1:25" ht="14.5" x14ac:dyDescent="0.3">
      <c r="A608" s="11"/>
      <c r="B608" s="12"/>
      <c r="C608" s="11"/>
      <c r="D608" s="11"/>
      <c r="E608" s="140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spans="1:25" ht="14.5" x14ac:dyDescent="0.3">
      <c r="A609" s="11"/>
      <c r="B609" s="12"/>
      <c r="C609" s="11"/>
      <c r="D609" s="11"/>
      <c r="E609" s="140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spans="1:25" ht="14.5" x14ac:dyDescent="0.3">
      <c r="A610" s="11"/>
      <c r="B610" s="12"/>
      <c r="C610" s="11"/>
      <c r="D610" s="11"/>
      <c r="E610" s="140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spans="1:25" ht="14.5" x14ac:dyDescent="0.3">
      <c r="A611" s="11"/>
      <c r="B611" s="12"/>
      <c r="C611" s="11"/>
      <c r="D611" s="11"/>
      <c r="E611" s="140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spans="1:25" ht="14.5" x14ac:dyDescent="0.3">
      <c r="A612" s="11"/>
      <c r="B612" s="12"/>
      <c r="C612" s="11"/>
      <c r="D612" s="11"/>
      <c r="E612" s="140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spans="1:25" ht="14.5" x14ac:dyDescent="0.3">
      <c r="A613" s="11"/>
      <c r="B613" s="12"/>
      <c r="C613" s="11"/>
      <c r="D613" s="11"/>
      <c r="E613" s="140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spans="1:25" ht="14.5" x14ac:dyDescent="0.3">
      <c r="A614" s="11"/>
      <c r="B614" s="12"/>
      <c r="C614" s="11"/>
      <c r="D614" s="11"/>
      <c r="E614" s="140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spans="1:25" ht="14.5" x14ac:dyDescent="0.3">
      <c r="A615" s="11"/>
      <c r="B615" s="12"/>
      <c r="C615" s="11"/>
      <c r="D615" s="11"/>
      <c r="E615" s="140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spans="1:25" ht="14.5" x14ac:dyDescent="0.3">
      <c r="A616" s="11"/>
      <c r="B616" s="12"/>
      <c r="C616" s="11"/>
      <c r="D616" s="11"/>
      <c r="E616" s="140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spans="1:25" ht="14.5" x14ac:dyDescent="0.3">
      <c r="A617" s="11"/>
      <c r="B617" s="12"/>
      <c r="C617" s="11"/>
      <c r="D617" s="11"/>
      <c r="E617" s="140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spans="1:25" ht="14.5" x14ac:dyDescent="0.3">
      <c r="A618" s="11"/>
      <c r="B618" s="12"/>
      <c r="C618" s="11"/>
      <c r="D618" s="11"/>
      <c r="E618" s="140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spans="1:25" ht="14.5" x14ac:dyDescent="0.3">
      <c r="A619" s="11"/>
      <c r="B619" s="12"/>
      <c r="C619" s="11"/>
      <c r="D619" s="11"/>
      <c r="E619" s="140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spans="1:25" ht="14.5" x14ac:dyDescent="0.3">
      <c r="A620" s="11"/>
      <c r="B620" s="12"/>
      <c r="C620" s="11"/>
      <c r="D620" s="11"/>
      <c r="E620" s="140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spans="1:25" ht="14.5" x14ac:dyDescent="0.3">
      <c r="A621" s="11"/>
      <c r="B621" s="12"/>
      <c r="C621" s="11"/>
      <c r="D621" s="11"/>
      <c r="E621" s="140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spans="1:25" ht="14.5" x14ac:dyDescent="0.3">
      <c r="A622" s="11"/>
      <c r="B622" s="12"/>
      <c r="C622" s="11"/>
      <c r="D622" s="11"/>
      <c r="E622" s="140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spans="1:25" ht="14.5" x14ac:dyDescent="0.3">
      <c r="A623" s="11"/>
      <c r="B623" s="12"/>
      <c r="C623" s="11"/>
      <c r="D623" s="11"/>
      <c r="E623" s="140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spans="1:25" ht="14.5" x14ac:dyDescent="0.3">
      <c r="A624" s="11"/>
      <c r="B624" s="12"/>
      <c r="C624" s="11"/>
      <c r="D624" s="11"/>
      <c r="E624" s="140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spans="1:25" ht="14.5" x14ac:dyDescent="0.3">
      <c r="A625" s="11"/>
      <c r="B625" s="12"/>
      <c r="C625" s="11"/>
      <c r="D625" s="11"/>
      <c r="E625" s="140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spans="1:25" ht="14.5" x14ac:dyDescent="0.3">
      <c r="A626" s="11"/>
      <c r="B626" s="12"/>
      <c r="C626" s="11"/>
      <c r="D626" s="11"/>
      <c r="E626" s="140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spans="1:25" ht="14.5" x14ac:dyDescent="0.3">
      <c r="A627" s="11"/>
      <c r="B627" s="12"/>
      <c r="C627" s="11"/>
      <c r="D627" s="11"/>
      <c r="E627" s="140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spans="1:25" ht="14.5" x14ac:dyDescent="0.3">
      <c r="A628" s="11"/>
      <c r="B628" s="12"/>
      <c r="C628" s="11"/>
      <c r="D628" s="11"/>
      <c r="E628" s="140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spans="1:25" ht="14.5" x14ac:dyDescent="0.3">
      <c r="A629" s="11"/>
      <c r="B629" s="12"/>
      <c r="C629" s="11"/>
      <c r="D629" s="11"/>
      <c r="E629" s="140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spans="1:25" ht="14.5" x14ac:dyDescent="0.3">
      <c r="A630" s="11"/>
      <c r="B630" s="12"/>
      <c r="C630" s="11"/>
      <c r="D630" s="11"/>
      <c r="E630" s="140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spans="1:25" ht="14.5" x14ac:dyDescent="0.3">
      <c r="A631" s="11"/>
      <c r="B631" s="12"/>
      <c r="C631" s="11"/>
      <c r="D631" s="11"/>
      <c r="E631" s="140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spans="1:25" ht="14.5" x14ac:dyDescent="0.3">
      <c r="A632" s="11"/>
      <c r="B632" s="12"/>
      <c r="C632" s="11"/>
      <c r="D632" s="11"/>
      <c r="E632" s="140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spans="1:25" ht="14.5" x14ac:dyDescent="0.3">
      <c r="A633" s="11"/>
      <c r="B633" s="12"/>
      <c r="C633" s="11"/>
      <c r="D633" s="11"/>
      <c r="E633" s="140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spans="1:25" ht="14.5" x14ac:dyDescent="0.3">
      <c r="A634" s="11"/>
      <c r="B634" s="12"/>
      <c r="C634" s="11"/>
      <c r="D634" s="11"/>
      <c r="E634" s="140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spans="1:25" ht="14.5" x14ac:dyDescent="0.3">
      <c r="A635" s="11"/>
      <c r="B635" s="12"/>
      <c r="C635" s="11"/>
      <c r="D635" s="11"/>
      <c r="E635" s="140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spans="1:25" ht="14.5" x14ac:dyDescent="0.3">
      <c r="A636" s="11"/>
      <c r="B636" s="12"/>
      <c r="C636" s="11"/>
      <c r="D636" s="11"/>
      <c r="E636" s="140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spans="1:25" ht="14.5" x14ac:dyDescent="0.3">
      <c r="A637" s="11"/>
      <c r="B637" s="12"/>
      <c r="C637" s="11"/>
      <c r="D637" s="11"/>
      <c r="E637" s="140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spans="1:25" ht="14.5" x14ac:dyDescent="0.3">
      <c r="A638" s="11"/>
      <c r="B638" s="12"/>
      <c r="C638" s="11"/>
      <c r="D638" s="11"/>
      <c r="E638" s="140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spans="1:25" ht="14.5" x14ac:dyDescent="0.3">
      <c r="A639" s="11"/>
      <c r="B639" s="12"/>
      <c r="C639" s="11"/>
      <c r="D639" s="11"/>
      <c r="E639" s="140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spans="1:25" ht="14.5" x14ac:dyDescent="0.3">
      <c r="A640" s="11"/>
      <c r="B640" s="12"/>
      <c r="C640" s="11"/>
      <c r="D640" s="11"/>
      <c r="E640" s="140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spans="1:25" ht="14.5" x14ac:dyDescent="0.3">
      <c r="A641" s="11"/>
      <c r="B641" s="12"/>
      <c r="C641" s="11"/>
      <c r="D641" s="11"/>
      <c r="E641" s="140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spans="1:25" ht="14.5" x14ac:dyDescent="0.3">
      <c r="A642" s="11"/>
      <c r="B642" s="12"/>
      <c r="C642" s="11"/>
      <c r="D642" s="11"/>
      <c r="E642" s="140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spans="1:25" ht="14.5" x14ac:dyDescent="0.3">
      <c r="A643" s="11"/>
      <c r="B643" s="12"/>
      <c r="C643" s="11"/>
      <c r="D643" s="11"/>
      <c r="E643" s="140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spans="1:25" ht="14.5" x14ac:dyDescent="0.3">
      <c r="A644" s="11"/>
      <c r="B644" s="12"/>
      <c r="C644" s="11"/>
      <c r="D644" s="11"/>
      <c r="E644" s="140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spans="1:25" ht="14.5" x14ac:dyDescent="0.3">
      <c r="A645" s="11"/>
      <c r="B645" s="12"/>
      <c r="C645" s="11"/>
      <c r="D645" s="11"/>
      <c r="E645" s="140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spans="1:25" ht="14.5" x14ac:dyDescent="0.3">
      <c r="A646" s="11"/>
      <c r="B646" s="12"/>
      <c r="C646" s="11"/>
      <c r="D646" s="11"/>
      <c r="E646" s="140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spans="1:25" ht="14.5" x14ac:dyDescent="0.3">
      <c r="A647" s="11"/>
      <c r="B647" s="12"/>
      <c r="C647" s="11"/>
      <c r="D647" s="11"/>
      <c r="E647" s="140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spans="1:25" ht="14.5" x14ac:dyDescent="0.3">
      <c r="A648" s="11"/>
      <c r="B648" s="12"/>
      <c r="C648" s="11"/>
      <c r="D648" s="11"/>
      <c r="E648" s="140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spans="1:25" ht="14.5" x14ac:dyDescent="0.3">
      <c r="A649" s="11"/>
      <c r="B649" s="12"/>
      <c r="C649" s="11"/>
      <c r="D649" s="11"/>
      <c r="E649" s="140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spans="1:25" ht="14.5" x14ac:dyDescent="0.3">
      <c r="A650" s="11"/>
      <c r="B650" s="12"/>
      <c r="C650" s="11"/>
      <c r="D650" s="11"/>
      <c r="E650" s="140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spans="1:25" ht="14.5" x14ac:dyDescent="0.3">
      <c r="A651" s="11"/>
      <c r="B651" s="12"/>
      <c r="C651" s="11"/>
      <c r="D651" s="11"/>
      <c r="E651" s="140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spans="1:25" ht="14.5" x14ac:dyDescent="0.3">
      <c r="A652" s="11"/>
      <c r="B652" s="12"/>
      <c r="C652" s="11"/>
      <c r="D652" s="11"/>
      <c r="E652" s="140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spans="1:25" ht="14.5" x14ac:dyDescent="0.3">
      <c r="A653" s="11"/>
      <c r="B653" s="12"/>
      <c r="C653" s="11"/>
      <c r="D653" s="11"/>
      <c r="E653" s="140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spans="1:25" ht="14.5" x14ac:dyDescent="0.3">
      <c r="A654" s="11"/>
      <c r="B654" s="12"/>
      <c r="C654" s="11"/>
      <c r="D654" s="11"/>
      <c r="E654" s="140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spans="1:25" ht="14.5" x14ac:dyDescent="0.3">
      <c r="A655" s="11"/>
      <c r="B655" s="12"/>
      <c r="C655" s="11"/>
      <c r="D655" s="11"/>
      <c r="E655" s="140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spans="1:25" ht="14.5" x14ac:dyDescent="0.3">
      <c r="A656" s="11"/>
      <c r="B656" s="12"/>
      <c r="C656" s="11"/>
      <c r="D656" s="11"/>
      <c r="E656" s="140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spans="1:25" ht="14.5" x14ac:dyDescent="0.3">
      <c r="A657" s="11"/>
      <c r="B657" s="12"/>
      <c r="C657" s="11"/>
      <c r="D657" s="11"/>
      <c r="E657" s="140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spans="1:25" ht="14.5" x14ac:dyDescent="0.3">
      <c r="A658" s="11"/>
      <c r="B658" s="12"/>
      <c r="C658" s="11"/>
      <c r="D658" s="11"/>
      <c r="E658" s="140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spans="1:25" ht="14.5" x14ac:dyDescent="0.3">
      <c r="A659" s="11"/>
      <c r="B659" s="12"/>
      <c r="C659" s="11"/>
      <c r="D659" s="11"/>
      <c r="E659" s="140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spans="1:25" ht="14.5" x14ac:dyDescent="0.3">
      <c r="A660" s="11"/>
      <c r="B660" s="12"/>
      <c r="C660" s="11"/>
      <c r="D660" s="11"/>
      <c r="E660" s="140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spans="1:25" ht="14.5" x14ac:dyDescent="0.3">
      <c r="A661" s="11"/>
      <c r="B661" s="12"/>
      <c r="C661" s="11"/>
      <c r="D661" s="11"/>
      <c r="E661" s="140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spans="1:25" ht="14.5" x14ac:dyDescent="0.3">
      <c r="A662" s="11"/>
      <c r="B662" s="12"/>
      <c r="C662" s="11"/>
      <c r="D662" s="11"/>
      <c r="E662" s="140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spans="1:25" ht="14.5" x14ac:dyDescent="0.3">
      <c r="A663" s="11"/>
      <c r="B663" s="12"/>
      <c r="C663" s="11"/>
      <c r="D663" s="11"/>
      <c r="E663" s="140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spans="1:25" ht="14.5" x14ac:dyDescent="0.3">
      <c r="A664" s="11"/>
      <c r="B664" s="12"/>
      <c r="C664" s="11"/>
      <c r="D664" s="11"/>
      <c r="E664" s="140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spans="1:25" ht="14.5" x14ac:dyDescent="0.3">
      <c r="A665" s="11"/>
      <c r="B665" s="12"/>
      <c r="C665" s="11"/>
      <c r="D665" s="11"/>
      <c r="E665" s="140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spans="1:25" ht="14.5" x14ac:dyDescent="0.3">
      <c r="A666" s="11"/>
      <c r="B666" s="12"/>
      <c r="C666" s="11"/>
      <c r="D666" s="11"/>
      <c r="E666" s="140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spans="1:25" ht="14.5" x14ac:dyDescent="0.3">
      <c r="A667" s="11"/>
      <c r="B667" s="12"/>
      <c r="C667" s="11"/>
      <c r="D667" s="11"/>
      <c r="E667" s="140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spans="1:25" ht="14.5" x14ac:dyDescent="0.3">
      <c r="A668" s="11"/>
      <c r="B668" s="12"/>
      <c r="C668" s="11"/>
      <c r="D668" s="11"/>
      <c r="E668" s="140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spans="1:25" ht="14.5" x14ac:dyDescent="0.3">
      <c r="A669" s="11"/>
      <c r="B669" s="12"/>
      <c r="C669" s="11"/>
      <c r="D669" s="11"/>
      <c r="E669" s="140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spans="1:25" ht="14.5" x14ac:dyDescent="0.3">
      <c r="A670" s="11"/>
      <c r="B670" s="12"/>
      <c r="C670" s="11"/>
      <c r="D670" s="11"/>
      <c r="E670" s="140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spans="1:25" ht="14.5" x14ac:dyDescent="0.3">
      <c r="A671" s="11"/>
      <c r="B671" s="12"/>
      <c r="C671" s="11"/>
      <c r="D671" s="11"/>
      <c r="E671" s="140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spans="1:25" ht="14.5" x14ac:dyDescent="0.3">
      <c r="A672" s="11"/>
      <c r="B672" s="12"/>
      <c r="C672" s="11"/>
      <c r="D672" s="11"/>
      <c r="E672" s="140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spans="1:25" ht="14.5" x14ac:dyDescent="0.3">
      <c r="A673" s="11"/>
      <c r="B673" s="12"/>
      <c r="C673" s="11"/>
      <c r="D673" s="11"/>
      <c r="E673" s="140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spans="1:25" ht="14.5" x14ac:dyDescent="0.3">
      <c r="A674" s="11"/>
      <c r="B674" s="12"/>
      <c r="C674" s="11"/>
      <c r="D674" s="11"/>
      <c r="E674" s="140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spans="1:25" ht="14.5" x14ac:dyDescent="0.3">
      <c r="A675" s="11"/>
      <c r="B675" s="12"/>
      <c r="C675" s="11"/>
      <c r="D675" s="11"/>
      <c r="E675" s="140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spans="1:25" ht="14.5" x14ac:dyDescent="0.3">
      <c r="A676" s="11"/>
      <c r="B676" s="12"/>
      <c r="C676" s="11"/>
      <c r="D676" s="11"/>
      <c r="E676" s="140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spans="1:25" ht="14.5" x14ac:dyDescent="0.3">
      <c r="A677" s="11"/>
      <c r="B677" s="12"/>
      <c r="C677" s="11"/>
      <c r="D677" s="11"/>
      <c r="E677" s="140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spans="1:25" ht="14.5" x14ac:dyDescent="0.3">
      <c r="A678" s="11"/>
      <c r="B678" s="12"/>
      <c r="C678" s="11"/>
      <c r="D678" s="11"/>
      <c r="E678" s="140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spans="1:25" ht="14.5" x14ac:dyDescent="0.3">
      <c r="A679" s="11"/>
      <c r="B679" s="12"/>
      <c r="C679" s="11"/>
      <c r="D679" s="11"/>
      <c r="E679" s="140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spans="1:25" ht="14.5" x14ac:dyDescent="0.3">
      <c r="A680" s="11"/>
      <c r="B680" s="12"/>
      <c r="C680" s="11"/>
      <c r="D680" s="11"/>
      <c r="E680" s="140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spans="1:25" ht="14.5" x14ac:dyDescent="0.3">
      <c r="A681" s="11"/>
      <c r="B681" s="12"/>
      <c r="C681" s="11"/>
      <c r="D681" s="11"/>
      <c r="E681" s="140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spans="1:25" ht="14.5" x14ac:dyDescent="0.3">
      <c r="A682" s="11"/>
      <c r="B682" s="12"/>
      <c r="C682" s="11"/>
      <c r="D682" s="11"/>
      <c r="E682" s="140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spans="1:25" ht="14.5" x14ac:dyDescent="0.3">
      <c r="A683" s="11"/>
      <c r="B683" s="12"/>
      <c r="C683" s="11"/>
      <c r="D683" s="11"/>
      <c r="E683" s="140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spans="1:25" ht="14.5" x14ac:dyDescent="0.3">
      <c r="A684" s="11"/>
      <c r="B684" s="12"/>
      <c r="C684" s="11"/>
      <c r="D684" s="11"/>
      <c r="E684" s="140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spans="1:25" ht="14.5" x14ac:dyDescent="0.3">
      <c r="A685" s="11"/>
      <c r="B685" s="12"/>
      <c r="C685" s="11"/>
      <c r="D685" s="11"/>
      <c r="E685" s="140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spans="1:25" ht="14.5" x14ac:dyDescent="0.3">
      <c r="A686" s="11"/>
      <c r="B686" s="12"/>
      <c r="C686" s="11"/>
      <c r="D686" s="11"/>
      <c r="E686" s="140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spans="1:25" ht="14.5" x14ac:dyDescent="0.3">
      <c r="A687" s="11"/>
      <c r="B687" s="12"/>
      <c r="C687" s="11"/>
      <c r="D687" s="11"/>
      <c r="E687" s="140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spans="1:25" ht="14.5" x14ac:dyDescent="0.3">
      <c r="A688" s="11"/>
      <c r="B688" s="12"/>
      <c r="C688" s="11"/>
      <c r="D688" s="11"/>
      <c r="E688" s="140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spans="1:25" ht="14.5" x14ac:dyDescent="0.3">
      <c r="A689" s="11"/>
      <c r="B689" s="12"/>
      <c r="C689" s="11"/>
      <c r="D689" s="11"/>
      <c r="E689" s="140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spans="1:25" ht="14.5" x14ac:dyDescent="0.3">
      <c r="A690" s="11"/>
      <c r="B690" s="12"/>
      <c r="C690" s="11"/>
      <c r="D690" s="11"/>
      <c r="E690" s="140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spans="1:25" ht="14.5" x14ac:dyDescent="0.3">
      <c r="A691" s="11"/>
      <c r="B691" s="12"/>
      <c r="C691" s="11"/>
      <c r="D691" s="11"/>
      <c r="E691" s="140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spans="1:25" ht="14.5" x14ac:dyDescent="0.3">
      <c r="A692" s="11"/>
      <c r="B692" s="12"/>
      <c r="C692" s="11"/>
      <c r="D692" s="11"/>
      <c r="E692" s="140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spans="1:25" ht="14.5" x14ac:dyDescent="0.3">
      <c r="A693" s="11"/>
      <c r="B693" s="12"/>
      <c r="C693" s="11"/>
      <c r="D693" s="11"/>
      <c r="E693" s="140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spans="1:25" ht="14.5" x14ac:dyDescent="0.3">
      <c r="A694" s="11"/>
      <c r="B694" s="12"/>
      <c r="C694" s="11"/>
      <c r="D694" s="11"/>
      <c r="E694" s="140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spans="1:25" ht="14.5" x14ac:dyDescent="0.3">
      <c r="A695" s="11"/>
      <c r="B695" s="12"/>
      <c r="C695" s="11"/>
      <c r="D695" s="11"/>
      <c r="E695" s="140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spans="1:25" ht="14.5" x14ac:dyDescent="0.3">
      <c r="A696" s="11"/>
      <c r="B696" s="12"/>
      <c r="C696" s="11"/>
      <c r="D696" s="11"/>
      <c r="E696" s="140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spans="1:25" ht="14.5" x14ac:dyDescent="0.3">
      <c r="A697" s="11"/>
      <c r="B697" s="12"/>
      <c r="C697" s="11"/>
      <c r="D697" s="11"/>
      <c r="E697" s="140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spans="1:25" ht="14.5" x14ac:dyDescent="0.3">
      <c r="A698" s="11"/>
      <c r="B698" s="12"/>
      <c r="C698" s="11"/>
      <c r="D698" s="11"/>
      <c r="E698" s="140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spans="1:25" ht="14.5" x14ac:dyDescent="0.3">
      <c r="A699" s="11"/>
      <c r="B699" s="12"/>
      <c r="C699" s="11"/>
      <c r="D699" s="11"/>
      <c r="E699" s="140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spans="1:25" ht="14.5" x14ac:dyDescent="0.3">
      <c r="A700" s="11"/>
      <c r="B700" s="12"/>
      <c r="C700" s="11"/>
      <c r="D700" s="11"/>
      <c r="E700" s="140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spans="1:25" ht="14.5" x14ac:dyDescent="0.3">
      <c r="A701" s="11"/>
      <c r="B701" s="12"/>
      <c r="C701" s="11"/>
      <c r="D701" s="11"/>
      <c r="E701" s="140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spans="1:25" ht="14.5" x14ac:dyDescent="0.3">
      <c r="A702" s="11"/>
      <c r="B702" s="12"/>
      <c r="C702" s="11"/>
      <c r="D702" s="11"/>
      <c r="E702" s="140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spans="1:25" ht="14.5" x14ac:dyDescent="0.3">
      <c r="A703" s="11"/>
      <c r="B703" s="12"/>
      <c r="C703" s="11"/>
      <c r="D703" s="11"/>
      <c r="E703" s="140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spans="1:25" ht="14.5" x14ac:dyDescent="0.3">
      <c r="A704" s="11"/>
      <c r="B704" s="12"/>
      <c r="C704" s="11"/>
      <c r="D704" s="11"/>
      <c r="E704" s="140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spans="1:25" ht="14.5" x14ac:dyDescent="0.3">
      <c r="A705" s="11"/>
      <c r="B705" s="12"/>
      <c r="C705" s="11"/>
      <c r="D705" s="11"/>
      <c r="E705" s="140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spans="1:25" ht="14.5" x14ac:dyDescent="0.3">
      <c r="A706" s="11"/>
      <c r="B706" s="12"/>
      <c r="C706" s="11"/>
      <c r="D706" s="11"/>
      <c r="E706" s="140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spans="1:25" ht="14.5" x14ac:dyDescent="0.3">
      <c r="A707" s="11"/>
      <c r="B707" s="12"/>
      <c r="C707" s="11"/>
      <c r="D707" s="11"/>
      <c r="E707" s="140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spans="1:25" ht="14.5" x14ac:dyDescent="0.3">
      <c r="A708" s="11"/>
      <c r="B708" s="12"/>
      <c r="C708" s="11"/>
      <c r="D708" s="11"/>
      <c r="E708" s="140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spans="1:25" ht="14.5" x14ac:dyDescent="0.3">
      <c r="A709" s="11"/>
      <c r="B709" s="12"/>
      <c r="C709" s="11"/>
      <c r="D709" s="11"/>
      <c r="E709" s="140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spans="1:25" ht="14.5" x14ac:dyDescent="0.3">
      <c r="A710" s="11"/>
      <c r="B710" s="12"/>
      <c r="C710" s="11"/>
      <c r="D710" s="11"/>
      <c r="E710" s="140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spans="1:25" ht="14.5" x14ac:dyDescent="0.3">
      <c r="A711" s="11"/>
      <c r="B711" s="12"/>
      <c r="C711" s="11"/>
      <c r="D711" s="11"/>
      <c r="E711" s="140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spans="1:25" ht="14.5" x14ac:dyDescent="0.3">
      <c r="A712" s="11"/>
      <c r="B712" s="12"/>
      <c r="C712" s="11"/>
      <c r="D712" s="11"/>
      <c r="E712" s="140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spans="1:25" ht="14.5" x14ac:dyDescent="0.3">
      <c r="A713" s="11"/>
      <c r="B713" s="12"/>
      <c r="C713" s="11"/>
      <c r="D713" s="11"/>
      <c r="E713" s="140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spans="1:25" ht="14.5" x14ac:dyDescent="0.3">
      <c r="A714" s="11"/>
      <c r="B714" s="12"/>
      <c r="C714" s="11"/>
      <c r="D714" s="11"/>
      <c r="E714" s="140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spans="1:25" ht="14.5" x14ac:dyDescent="0.3">
      <c r="A715" s="11"/>
      <c r="B715" s="12"/>
      <c r="C715" s="11"/>
      <c r="D715" s="11"/>
      <c r="E715" s="140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spans="1:25" ht="14.5" x14ac:dyDescent="0.3">
      <c r="A716" s="11"/>
      <c r="B716" s="12"/>
      <c r="C716" s="11"/>
      <c r="D716" s="11"/>
      <c r="E716" s="140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spans="1:25" ht="14.5" x14ac:dyDescent="0.3">
      <c r="A717" s="11"/>
      <c r="B717" s="12"/>
      <c r="C717" s="11"/>
      <c r="D717" s="11"/>
      <c r="E717" s="140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spans="1:25" ht="14.5" x14ac:dyDescent="0.3">
      <c r="A718" s="11"/>
      <c r="B718" s="12"/>
      <c r="C718" s="11"/>
      <c r="D718" s="11"/>
      <c r="E718" s="140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spans="1:25" ht="14.5" x14ac:dyDescent="0.3">
      <c r="A719" s="11"/>
      <c r="B719" s="12"/>
      <c r="C719" s="11"/>
      <c r="D719" s="11"/>
      <c r="E719" s="140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spans="1:25" ht="14.5" x14ac:dyDescent="0.3">
      <c r="A720" s="11"/>
      <c r="B720" s="12"/>
      <c r="C720" s="11"/>
      <c r="D720" s="11"/>
      <c r="E720" s="140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spans="1:25" ht="14.5" x14ac:dyDescent="0.3">
      <c r="A721" s="11"/>
      <c r="B721" s="12"/>
      <c r="C721" s="11"/>
      <c r="D721" s="11"/>
      <c r="E721" s="140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spans="1:25" ht="14.5" x14ac:dyDescent="0.3">
      <c r="A722" s="11"/>
      <c r="B722" s="12"/>
      <c r="C722" s="11"/>
      <c r="D722" s="11"/>
      <c r="E722" s="140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spans="1:25" ht="14.5" x14ac:dyDescent="0.3">
      <c r="A723" s="11"/>
      <c r="B723" s="12"/>
      <c r="C723" s="11"/>
      <c r="D723" s="11"/>
      <c r="E723" s="140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spans="1:25" ht="14.5" x14ac:dyDescent="0.3">
      <c r="A724" s="11"/>
      <c r="B724" s="12"/>
      <c r="C724" s="11"/>
      <c r="D724" s="11"/>
      <c r="E724" s="140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spans="1:25" ht="14.5" x14ac:dyDescent="0.3">
      <c r="A725" s="11"/>
      <c r="B725" s="12"/>
      <c r="C725" s="11"/>
      <c r="D725" s="11"/>
      <c r="E725" s="140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spans="1:25" ht="14.5" x14ac:dyDescent="0.3">
      <c r="A726" s="11"/>
      <c r="B726" s="12"/>
      <c r="C726" s="11"/>
      <c r="D726" s="11"/>
      <c r="E726" s="140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spans="1:25" ht="14.5" x14ac:dyDescent="0.3">
      <c r="A727" s="11"/>
      <c r="B727" s="12"/>
      <c r="C727" s="11"/>
      <c r="D727" s="11"/>
      <c r="E727" s="140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spans="1:25" ht="14.5" x14ac:dyDescent="0.3">
      <c r="A728" s="11"/>
      <c r="B728" s="12"/>
      <c r="C728" s="11"/>
      <c r="D728" s="11"/>
      <c r="E728" s="140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spans="1:25" ht="14.5" x14ac:dyDescent="0.3">
      <c r="A729" s="11"/>
      <c r="B729" s="12"/>
      <c r="C729" s="11"/>
      <c r="D729" s="11"/>
      <c r="E729" s="140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spans="1:25" ht="14.5" x14ac:dyDescent="0.3">
      <c r="A730" s="11"/>
      <c r="B730" s="12"/>
      <c r="C730" s="11"/>
      <c r="D730" s="11"/>
      <c r="E730" s="140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spans="1:25" ht="14.5" x14ac:dyDescent="0.3">
      <c r="A731" s="11"/>
      <c r="B731" s="12"/>
      <c r="C731" s="11"/>
      <c r="D731" s="11"/>
      <c r="E731" s="140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spans="1:25" ht="14.5" x14ac:dyDescent="0.3">
      <c r="A732" s="11"/>
      <c r="B732" s="12"/>
      <c r="C732" s="11"/>
      <c r="D732" s="11"/>
      <c r="E732" s="140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spans="1:25" ht="14.5" x14ac:dyDescent="0.3">
      <c r="A733" s="11"/>
      <c r="B733" s="12"/>
      <c r="C733" s="11"/>
      <c r="D733" s="11"/>
      <c r="E733" s="140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spans="1:25" ht="14.5" x14ac:dyDescent="0.3">
      <c r="A734" s="11"/>
      <c r="B734" s="12"/>
      <c r="C734" s="11"/>
      <c r="D734" s="11"/>
      <c r="E734" s="140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spans="1:25" ht="14.5" x14ac:dyDescent="0.3">
      <c r="A735" s="11"/>
      <c r="B735" s="12"/>
      <c r="C735" s="11"/>
      <c r="D735" s="11"/>
      <c r="E735" s="140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spans="1:25" ht="14.5" x14ac:dyDescent="0.3">
      <c r="A736" s="11"/>
      <c r="B736" s="12"/>
      <c r="C736" s="11"/>
      <c r="D736" s="11"/>
      <c r="E736" s="140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spans="1:25" ht="14.5" x14ac:dyDescent="0.3">
      <c r="A737" s="11"/>
      <c r="B737" s="12"/>
      <c r="C737" s="11"/>
      <c r="D737" s="11"/>
      <c r="E737" s="140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spans="1:25" ht="14.5" x14ac:dyDescent="0.3">
      <c r="A738" s="11"/>
      <c r="B738" s="12"/>
      <c r="C738" s="11"/>
      <c r="D738" s="11"/>
      <c r="E738" s="140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spans="1:25" ht="14.5" x14ac:dyDescent="0.3">
      <c r="A739" s="11"/>
      <c r="B739" s="12"/>
      <c r="C739" s="11"/>
      <c r="D739" s="11"/>
      <c r="E739" s="140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spans="1:25" ht="14.5" x14ac:dyDescent="0.3">
      <c r="A740" s="11"/>
      <c r="B740" s="12"/>
      <c r="C740" s="11"/>
      <c r="D740" s="11"/>
      <c r="E740" s="140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spans="1:25" ht="14.5" x14ac:dyDescent="0.3">
      <c r="A741" s="11"/>
      <c r="B741" s="12"/>
      <c r="C741" s="11"/>
      <c r="D741" s="11"/>
      <c r="E741" s="140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spans="1:25" ht="14.5" x14ac:dyDescent="0.3">
      <c r="A742" s="11"/>
      <c r="B742" s="12"/>
      <c r="C742" s="11"/>
      <c r="D742" s="11"/>
      <c r="E742" s="140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spans="1:25" ht="14.5" x14ac:dyDescent="0.3">
      <c r="A743" s="11"/>
      <c r="B743" s="12"/>
      <c r="C743" s="11"/>
      <c r="D743" s="11"/>
      <c r="E743" s="140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spans="1:25" ht="14.5" x14ac:dyDescent="0.3">
      <c r="A744" s="11"/>
      <c r="B744" s="12"/>
      <c r="C744" s="11"/>
      <c r="D744" s="11"/>
      <c r="E744" s="140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spans="1:25" ht="14.5" x14ac:dyDescent="0.3">
      <c r="A745" s="11"/>
      <c r="B745" s="12"/>
      <c r="C745" s="11"/>
      <c r="D745" s="11"/>
      <c r="E745" s="140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spans="1:25" ht="14.5" x14ac:dyDescent="0.3">
      <c r="A746" s="11"/>
      <c r="B746" s="12"/>
      <c r="C746" s="11"/>
      <c r="D746" s="11"/>
      <c r="E746" s="140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spans="1:25" ht="14.5" x14ac:dyDescent="0.3">
      <c r="A747" s="11"/>
      <c r="B747" s="12"/>
      <c r="C747" s="11"/>
      <c r="D747" s="11"/>
      <c r="E747" s="140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spans="1:25" ht="14.5" x14ac:dyDescent="0.3">
      <c r="A748" s="11"/>
      <c r="B748" s="12"/>
      <c r="C748" s="11"/>
      <c r="D748" s="11"/>
      <c r="E748" s="140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spans="1:25" ht="14.5" x14ac:dyDescent="0.3">
      <c r="A749" s="11"/>
      <c r="B749" s="12"/>
      <c r="C749" s="11"/>
      <c r="D749" s="11"/>
      <c r="E749" s="140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spans="1:25" ht="14.5" x14ac:dyDescent="0.3">
      <c r="A750" s="11"/>
      <c r="B750" s="12"/>
      <c r="C750" s="11"/>
      <c r="D750" s="11"/>
      <c r="E750" s="140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spans="1:25" ht="14.5" x14ac:dyDescent="0.3">
      <c r="A751" s="11"/>
      <c r="B751" s="12"/>
      <c r="C751" s="11"/>
      <c r="D751" s="11"/>
      <c r="E751" s="140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spans="1:25" ht="14.5" x14ac:dyDescent="0.3">
      <c r="A752" s="11"/>
      <c r="B752" s="12"/>
      <c r="C752" s="11"/>
      <c r="D752" s="11"/>
      <c r="E752" s="140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spans="1:25" ht="14.5" x14ac:dyDescent="0.3">
      <c r="A753" s="11"/>
      <c r="B753" s="12"/>
      <c r="C753" s="11"/>
      <c r="D753" s="11"/>
      <c r="E753" s="140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spans="1:25" ht="14.5" x14ac:dyDescent="0.3">
      <c r="A754" s="11"/>
      <c r="B754" s="12"/>
      <c r="C754" s="11"/>
      <c r="D754" s="11"/>
      <c r="E754" s="140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spans="1:25" ht="14.5" x14ac:dyDescent="0.3">
      <c r="A755" s="11"/>
      <c r="B755" s="12"/>
      <c r="C755" s="11"/>
      <c r="D755" s="11"/>
      <c r="E755" s="140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spans="1:25" ht="14.5" x14ac:dyDescent="0.3">
      <c r="A756" s="11"/>
      <c r="B756" s="12"/>
      <c r="C756" s="11"/>
      <c r="D756" s="11"/>
      <c r="E756" s="140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spans="1:25" ht="14.5" x14ac:dyDescent="0.3">
      <c r="A757" s="11"/>
      <c r="B757" s="12"/>
      <c r="C757" s="11"/>
      <c r="D757" s="11"/>
      <c r="E757" s="140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spans="1:25" ht="14.5" x14ac:dyDescent="0.3">
      <c r="A758" s="11"/>
      <c r="B758" s="12"/>
      <c r="C758" s="11"/>
      <c r="D758" s="11"/>
      <c r="E758" s="140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spans="1:25" ht="14.5" x14ac:dyDescent="0.3">
      <c r="A759" s="11"/>
      <c r="B759" s="12"/>
      <c r="C759" s="11"/>
      <c r="D759" s="11"/>
      <c r="E759" s="140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spans="1:25" ht="14.5" x14ac:dyDescent="0.3">
      <c r="A760" s="11"/>
      <c r="B760" s="12"/>
      <c r="C760" s="11"/>
      <c r="D760" s="11"/>
      <c r="E760" s="140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spans="1:25" ht="14.5" x14ac:dyDescent="0.3">
      <c r="A761" s="11"/>
      <c r="B761" s="12"/>
      <c r="C761" s="11"/>
      <c r="D761" s="11"/>
      <c r="E761" s="140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spans="1:25" ht="14.5" x14ac:dyDescent="0.3">
      <c r="A762" s="11"/>
      <c r="B762" s="12"/>
      <c r="C762" s="11"/>
      <c r="D762" s="11"/>
      <c r="E762" s="140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spans="1:25" ht="14.5" x14ac:dyDescent="0.3">
      <c r="A763" s="11"/>
      <c r="B763" s="12"/>
      <c r="C763" s="11"/>
      <c r="D763" s="11"/>
      <c r="E763" s="140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spans="1:25" ht="14.5" x14ac:dyDescent="0.3">
      <c r="A764" s="11"/>
      <c r="B764" s="12"/>
      <c r="C764" s="11"/>
      <c r="D764" s="11"/>
      <c r="E764" s="140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spans="1:25" ht="14.5" x14ac:dyDescent="0.3">
      <c r="A765" s="11"/>
      <c r="B765" s="12"/>
      <c r="C765" s="11"/>
      <c r="D765" s="11"/>
      <c r="E765" s="140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spans="1:25" ht="14.5" x14ac:dyDescent="0.3">
      <c r="A766" s="11"/>
      <c r="B766" s="12"/>
      <c r="C766" s="11"/>
      <c r="D766" s="11"/>
      <c r="E766" s="140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spans="1:25" ht="14.5" x14ac:dyDescent="0.3">
      <c r="A767" s="11"/>
      <c r="B767" s="12"/>
      <c r="C767" s="11"/>
      <c r="D767" s="11"/>
      <c r="E767" s="140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spans="1:25" ht="14.5" x14ac:dyDescent="0.3">
      <c r="A768" s="11"/>
      <c r="B768" s="12"/>
      <c r="C768" s="11"/>
      <c r="D768" s="11"/>
      <c r="E768" s="140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spans="1:25" ht="14.5" x14ac:dyDescent="0.3">
      <c r="A769" s="11"/>
      <c r="B769" s="12"/>
      <c r="C769" s="11"/>
      <c r="D769" s="11"/>
      <c r="E769" s="140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spans="1:25" ht="14.5" x14ac:dyDescent="0.3">
      <c r="A770" s="11"/>
      <c r="B770" s="12"/>
      <c r="C770" s="11"/>
      <c r="D770" s="11"/>
      <c r="E770" s="140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spans="1:25" ht="14.5" x14ac:dyDescent="0.3">
      <c r="A771" s="11"/>
      <c r="B771" s="12"/>
      <c r="C771" s="11"/>
      <c r="D771" s="11"/>
      <c r="E771" s="140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spans="1:25" ht="14.5" x14ac:dyDescent="0.3">
      <c r="A772" s="11"/>
      <c r="B772" s="12"/>
      <c r="C772" s="11"/>
      <c r="D772" s="11"/>
      <c r="E772" s="140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spans="1:25" ht="14.5" x14ac:dyDescent="0.3">
      <c r="A773" s="11"/>
      <c r="B773" s="12"/>
      <c r="C773" s="11"/>
      <c r="D773" s="11"/>
      <c r="E773" s="140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spans="1:25" ht="14.5" x14ac:dyDescent="0.3">
      <c r="A774" s="11"/>
      <c r="B774" s="12"/>
      <c r="C774" s="11"/>
      <c r="D774" s="11"/>
      <c r="E774" s="140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spans="1:25" ht="14.5" x14ac:dyDescent="0.3">
      <c r="A775" s="11"/>
      <c r="B775" s="12"/>
      <c r="C775" s="11"/>
      <c r="D775" s="11"/>
      <c r="E775" s="140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spans="1:25" ht="14.5" x14ac:dyDescent="0.3">
      <c r="A776" s="11"/>
      <c r="B776" s="12"/>
      <c r="C776" s="11"/>
      <c r="D776" s="11"/>
      <c r="E776" s="140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spans="1:25" ht="14.5" x14ac:dyDescent="0.3">
      <c r="A777" s="11"/>
      <c r="B777" s="12"/>
      <c r="C777" s="11"/>
      <c r="D777" s="11"/>
      <c r="E777" s="140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spans="1:25" ht="14.5" x14ac:dyDescent="0.3">
      <c r="A778" s="11"/>
      <c r="B778" s="12"/>
      <c r="C778" s="11"/>
      <c r="D778" s="11"/>
      <c r="E778" s="140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spans="1:25" ht="14.5" x14ac:dyDescent="0.3">
      <c r="A779" s="11"/>
      <c r="B779" s="12"/>
      <c r="C779" s="11"/>
      <c r="D779" s="11"/>
      <c r="E779" s="140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spans="1:25" ht="14.5" x14ac:dyDescent="0.3">
      <c r="A780" s="11"/>
      <c r="B780" s="12"/>
      <c r="C780" s="11"/>
      <c r="D780" s="11"/>
      <c r="E780" s="140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spans="1:25" ht="14.5" x14ac:dyDescent="0.3">
      <c r="A781" s="11"/>
      <c r="B781" s="12"/>
      <c r="C781" s="11"/>
      <c r="D781" s="11"/>
      <c r="E781" s="140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spans="1:25" ht="14.5" x14ac:dyDescent="0.3">
      <c r="A782" s="11"/>
      <c r="B782" s="12"/>
      <c r="C782" s="11"/>
      <c r="D782" s="11"/>
      <c r="E782" s="140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spans="1:25" ht="14.5" x14ac:dyDescent="0.3">
      <c r="A783" s="11"/>
      <c r="B783" s="12"/>
      <c r="C783" s="11"/>
      <c r="D783" s="11"/>
      <c r="E783" s="140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spans="1:25" ht="14.5" x14ac:dyDescent="0.3">
      <c r="A784" s="11"/>
      <c r="B784" s="12"/>
      <c r="C784" s="11"/>
      <c r="D784" s="11"/>
      <c r="E784" s="140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spans="1:25" ht="14.5" x14ac:dyDescent="0.3">
      <c r="A785" s="11"/>
      <c r="B785" s="12"/>
      <c r="C785" s="11"/>
      <c r="D785" s="11"/>
      <c r="E785" s="140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spans="1:25" ht="14.5" x14ac:dyDescent="0.3">
      <c r="A786" s="11"/>
      <c r="B786" s="12"/>
      <c r="C786" s="11"/>
      <c r="D786" s="11"/>
      <c r="E786" s="140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spans="1:25" ht="14.5" x14ac:dyDescent="0.3">
      <c r="A787" s="11"/>
      <c r="B787" s="12"/>
      <c r="C787" s="11"/>
      <c r="D787" s="11"/>
      <c r="E787" s="140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spans="1:25" ht="14.5" x14ac:dyDescent="0.3">
      <c r="A788" s="11"/>
      <c r="B788" s="12"/>
      <c r="C788" s="11"/>
      <c r="D788" s="11"/>
      <c r="E788" s="140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spans="1:25" ht="14.5" x14ac:dyDescent="0.3">
      <c r="A789" s="11"/>
      <c r="B789" s="12"/>
      <c r="C789" s="11"/>
      <c r="D789" s="11"/>
      <c r="E789" s="140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spans="1:25" ht="14.5" x14ac:dyDescent="0.3">
      <c r="A790" s="11"/>
      <c r="B790" s="12"/>
      <c r="C790" s="11"/>
      <c r="D790" s="11"/>
      <c r="E790" s="140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spans="1:25" ht="14.5" x14ac:dyDescent="0.3">
      <c r="A791" s="11"/>
      <c r="B791" s="12"/>
      <c r="C791" s="11"/>
      <c r="D791" s="11"/>
      <c r="E791" s="140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spans="1:25" ht="14.5" x14ac:dyDescent="0.3">
      <c r="A792" s="11"/>
      <c r="B792" s="12"/>
      <c r="C792" s="11"/>
      <c r="D792" s="11"/>
      <c r="E792" s="140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spans="1:25" ht="14.5" x14ac:dyDescent="0.3">
      <c r="A793" s="11"/>
      <c r="B793" s="12"/>
      <c r="C793" s="11"/>
      <c r="D793" s="11"/>
      <c r="E793" s="140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spans="1:25" ht="14.5" x14ac:dyDescent="0.3">
      <c r="A794" s="11"/>
      <c r="B794" s="12"/>
      <c r="C794" s="11"/>
      <c r="D794" s="11"/>
      <c r="E794" s="140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spans="1:25" ht="14.5" x14ac:dyDescent="0.3">
      <c r="A795" s="11"/>
      <c r="B795" s="12"/>
      <c r="C795" s="11"/>
      <c r="D795" s="11"/>
      <c r="E795" s="140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spans="1:25" ht="14.5" x14ac:dyDescent="0.3">
      <c r="A796" s="11"/>
      <c r="B796" s="12"/>
      <c r="C796" s="11"/>
      <c r="D796" s="11"/>
      <c r="E796" s="140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spans="1:25" ht="14.5" x14ac:dyDescent="0.3">
      <c r="A797" s="11"/>
      <c r="B797" s="12"/>
      <c r="C797" s="11"/>
      <c r="D797" s="11"/>
      <c r="E797" s="140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spans="1:25" ht="14.5" x14ac:dyDescent="0.3">
      <c r="A798" s="11"/>
      <c r="B798" s="12"/>
      <c r="C798" s="11"/>
      <c r="D798" s="11"/>
      <c r="E798" s="140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spans="1:25" ht="14.5" x14ac:dyDescent="0.3">
      <c r="A799" s="11"/>
      <c r="B799" s="12"/>
      <c r="C799" s="11"/>
      <c r="D799" s="11"/>
      <c r="E799" s="140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spans="1:25" ht="14.5" x14ac:dyDescent="0.3">
      <c r="A800" s="11"/>
      <c r="B800" s="12"/>
      <c r="C800" s="11"/>
      <c r="D800" s="11"/>
      <c r="E800" s="140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spans="1:25" ht="14.5" x14ac:dyDescent="0.3">
      <c r="A801" s="11"/>
      <c r="B801" s="12"/>
      <c r="C801" s="11"/>
      <c r="D801" s="11"/>
      <c r="E801" s="140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spans="1:25" ht="14.5" x14ac:dyDescent="0.3">
      <c r="A802" s="11"/>
      <c r="B802" s="12"/>
      <c r="C802" s="11"/>
      <c r="D802" s="11"/>
      <c r="E802" s="140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spans="1:25" ht="14.5" x14ac:dyDescent="0.3">
      <c r="A803" s="11"/>
      <c r="B803" s="12"/>
      <c r="C803" s="11"/>
      <c r="D803" s="11"/>
      <c r="E803" s="140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spans="1:25" ht="14.5" x14ac:dyDescent="0.3">
      <c r="A804" s="11"/>
      <c r="B804" s="12"/>
      <c r="C804" s="11"/>
      <c r="D804" s="11"/>
      <c r="E804" s="140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spans="1:25" ht="14.5" x14ac:dyDescent="0.3">
      <c r="A805" s="11"/>
      <c r="B805" s="12"/>
      <c r="C805" s="11"/>
      <c r="D805" s="11"/>
      <c r="E805" s="140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spans="1:25" ht="14.5" x14ac:dyDescent="0.3">
      <c r="A806" s="11"/>
      <c r="B806" s="12"/>
      <c r="C806" s="11"/>
      <c r="D806" s="11"/>
      <c r="E806" s="140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spans="1:25" ht="14.5" x14ac:dyDescent="0.3">
      <c r="A807" s="11"/>
      <c r="B807" s="12"/>
      <c r="C807" s="11"/>
      <c r="D807" s="11"/>
      <c r="E807" s="140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spans="1:25" ht="14.5" x14ac:dyDescent="0.3">
      <c r="A808" s="11"/>
      <c r="B808" s="12"/>
      <c r="C808" s="11"/>
      <c r="D808" s="11"/>
      <c r="E808" s="140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spans="1:25" ht="14.5" x14ac:dyDescent="0.3">
      <c r="A809" s="11"/>
      <c r="B809" s="12"/>
      <c r="C809" s="11"/>
      <c r="D809" s="11"/>
      <c r="E809" s="140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spans="1:25" ht="14.5" x14ac:dyDescent="0.3">
      <c r="A810" s="11"/>
      <c r="B810" s="12"/>
      <c r="C810" s="11"/>
      <c r="D810" s="11"/>
      <c r="E810" s="140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spans="1:25" ht="14.5" x14ac:dyDescent="0.3">
      <c r="A811" s="11"/>
      <c r="B811" s="12"/>
      <c r="C811" s="11"/>
      <c r="D811" s="11"/>
      <c r="E811" s="140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spans="1:25" ht="14.5" x14ac:dyDescent="0.3">
      <c r="A812" s="11"/>
      <c r="B812" s="12"/>
      <c r="C812" s="11"/>
      <c r="D812" s="11"/>
      <c r="E812" s="140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spans="1:25" ht="14.5" x14ac:dyDescent="0.3">
      <c r="A813" s="11"/>
      <c r="B813" s="12"/>
      <c r="C813" s="11"/>
      <c r="D813" s="11"/>
      <c r="E813" s="140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spans="1:25" ht="14.5" x14ac:dyDescent="0.3">
      <c r="A814" s="11"/>
      <c r="B814" s="12"/>
      <c r="C814" s="11"/>
      <c r="D814" s="11"/>
      <c r="E814" s="140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spans="1:25" ht="14.5" x14ac:dyDescent="0.3">
      <c r="A815" s="11"/>
      <c r="B815" s="12"/>
      <c r="C815" s="11"/>
      <c r="D815" s="11"/>
      <c r="E815" s="140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spans="1:25" ht="14.5" x14ac:dyDescent="0.3">
      <c r="A816" s="11"/>
      <c r="B816" s="12"/>
      <c r="C816" s="11"/>
      <c r="D816" s="11"/>
      <c r="E816" s="140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spans="1:25" ht="14.5" x14ac:dyDescent="0.3">
      <c r="A817" s="11"/>
      <c r="B817" s="12"/>
      <c r="C817" s="11"/>
      <c r="D817" s="11"/>
      <c r="E817" s="140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spans="1:25" ht="14.5" x14ac:dyDescent="0.3">
      <c r="A818" s="11"/>
      <c r="B818" s="12"/>
      <c r="C818" s="11"/>
      <c r="D818" s="11"/>
      <c r="E818" s="140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spans="1:25" ht="14.5" x14ac:dyDescent="0.3">
      <c r="A819" s="11"/>
      <c r="B819" s="12"/>
      <c r="C819" s="11"/>
      <c r="D819" s="11"/>
      <c r="E819" s="140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spans="1:25" ht="14.5" x14ac:dyDescent="0.3">
      <c r="A820" s="11"/>
      <c r="B820" s="12"/>
      <c r="C820" s="11"/>
      <c r="D820" s="11"/>
      <c r="E820" s="140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spans="1:25" ht="14.5" x14ac:dyDescent="0.3">
      <c r="A821" s="11"/>
      <c r="B821" s="12"/>
      <c r="C821" s="11"/>
      <c r="D821" s="11"/>
      <c r="E821" s="140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spans="1:25" ht="14.5" x14ac:dyDescent="0.3">
      <c r="A822" s="11"/>
      <c r="B822" s="12"/>
      <c r="C822" s="11"/>
      <c r="D822" s="11"/>
      <c r="E822" s="140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spans="1:25" ht="14.5" x14ac:dyDescent="0.3">
      <c r="A823" s="11"/>
      <c r="B823" s="12"/>
      <c r="C823" s="11"/>
      <c r="D823" s="11"/>
      <c r="E823" s="140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spans="1:25" ht="14.5" x14ac:dyDescent="0.3">
      <c r="A824" s="11"/>
      <c r="B824" s="12"/>
      <c r="C824" s="11"/>
      <c r="D824" s="11"/>
      <c r="E824" s="140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spans="1:25" ht="14.5" x14ac:dyDescent="0.3">
      <c r="A825" s="11"/>
      <c r="B825" s="12"/>
      <c r="C825" s="11"/>
      <c r="D825" s="11"/>
      <c r="E825" s="140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spans="1:25" ht="14.5" x14ac:dyDescent="0.3">
      <c r="A826" s="11"/>
      <c r="B826" s="12"/>
      <c r="C826" s="11"/>
      <c r="D826" s="11"/>
      <c r="E826" s="140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spans="1:25" ht="14.5" x14ac:dyDescent="0.3">
      <c r="A827" s="11"/>
      <c r="B827" s="12"/>
      <c r="C827" s="11"/>
      <c r="D827" s="11"/>
      <c r="E827" s="140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spans="1:25" ht="14.5" x14ac:dyDescent="0.3">
      <c r="A828" s="11"/>
      <c r="B828" s="12"/>
      <c r="C828" s="11"/>
      <c r="D828" s="11"/>
      <c r="E828" s="140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spans="1:25" ht="14.5" x14ac:dyDescent="0.3">
      <c r="A829" s="11"/>
      <c r="B829" s="12"/>
      <c r="C829" s="11"/>
      <c r="D829" s="11"/>
      <c r="E829" s="140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spans="1:25" ht="14.5" x14ac:dyDescent="0.3">
      <c r="A830" s="11"/>
      <c r="B830" s="12"/>
      <c r="C830" s="11"/>
      <c r="D830" s="11"/>
      <c r="E830" s="140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spans="1:25" ht="14.5" x14ac:dyDescent="0.3">
      <c r="A831" s="11"/>
      <c r="B831" s="12"/>
      <c r="C831" s="11"/>
      <c r="D831" s="11"/>
      <c r="E831" s="140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spans="1:25" ht="14.5" x14ac:dyDescent="0.3">
      <c r="A832" s="11"/>
      <c r="B832" s="12"/>
      <c r="C832" s="11"/>
      <c r="D832" s="11"/>
      <c r="E832" s="140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spans="1:25" ht="14.5" x14ac:dyDescent="0.3">
      <c r="A833" s="11"/>
      <c r="B833" s="12"/>
      <c r="C833" s="11"/>
      <c r="D833" s="11"/>
      <c r="E833" s="140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spans="1:25" ht="14.5" x14ac:dyDescent="0.3">
      <c r="A834" s="11"/>
      <c r="B834" s="12"/>
      <c r="C834" s="11"/>
      <c r="D834" s="11"/>
      <c r="E834" s="140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spans="1:25" ht="14.5" x14ac:dyDescent="0.3">
      <c r="A835" s="11"/>
      <c r="B835" s="12"/>
      <c r="C835" s="11"/>
      <c r="D835" s="11"/>
      <c r="E835" s="140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spans="1:25" ht="14.5" x14ac:dyDescent="0.3">
      <c r="A836" s="11"/>
      <c r="B836" s="12"/>
      <c r="C836" s="11"/>
      <c r="D836" s="11"/>
      <c r="E836" s="140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spans="1:25" ht="14.5" x14ac:dyDescent="0.3">
      <c r="A837" s="11"/>
      <c r="B837" s="12"/>
      <c r="C837" s="11"/>
      <c r="D837" s="11"/>
      <c r="E837" s="140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spans="1:25" ht="14.5" x14ac:dyDescent="0.3">
      <c r="A838" s="11"/>
      <c r="B838" s="12"/>
      <c r="C838" s="11"/>
      <c r="D838" s="11"/>
      <c r="E838" s="140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spans="1:25" ht="14.5" x14ac:dyDescent="0.3">
      <c r="A839" s="11"/>
      <c r="B839" s="12"/>
      <c r="C839" s="11"/>
      <c r="D839" s="11"/>
      <c r="E839" s="140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spans="1:25" ht="14.5" x14ac:dyDescent="0.3">
      <c r="A840" s="11"/>
      <c r="B840" s="12"/>
      <c r="C840" s="11"/>
      <c r="D840" s="11"/>
      <c r="E840" s="140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spans="1:25" ht="14.5" x14ac:dyDescent="0.3">
      <c r="A841" s="11"/>
      <c r="B841" s="12"/>
      <c r="C841" s="11"/>
      <c r="D841" s="11"/>
      <c r="E841" s="140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spans="1:25" ht="14.5" x14ac:dyDescent="0.3">
      <c r="A842" s="11"/>
      <c r="B842" s="12"/>
      <c r="C842" s="11"/>
      <c r="D842" s="11"/>
      <c r="E842" s="140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spans="1:25" ht="14.5" x14ac:dyDescent="0.3">
      <c r="A843" s="11"/>
      <c r="B843" s="12"/>
      <c r="C843" s="11"/>
      <c r="D843" s="11"/>
      <c r="E843" s="140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spans="1:25" ht="14.5" x14ac:dyDescent="0.3">
      <c r="A844" s="11"/>
      <c r="B844" s="12"/>
      <c r="C844" s="11"/>
      <c r="D844" s="11"/>
      <c r="E844" s="140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spans="1:25" ht="14.5" x14ac:dyDescent="0.3">
      <c r="A845" s="11"/>
      <c r="B845" s="12"/>
      <c r="C845" s="11"/>
      <c r="D845" s="11"/>
      <c r="E845" s="140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spans="1:25" ht="14.5" x14ac:dyDescent="0.3">
      <c r="A846" s="11"/>
      <c r="B846" s="12"/>
      <c r="C846" s="11"/>
      <c r="D846" s="11"/>
      <c r="E846" s="140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spans="1:25" ht="14.5" x14ac:dyDescent="0.3">
      <c r="A847" s="11"/>
      <c r="B847" s="12"/>
      <c r="C847" s="11"/>
      <c r="D847" s="11"/>
      <c r="E847" s="140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spans="1:25" ht="14.5" x14ac:dyDescent="0.3">
      <c r="A848" s="11"/>
      <c r="B848" s="12"/>
      <c r="C848" s="11"/>
      <c r="D848" s="11"/>
      <c r="E848" s="140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spans="1:25" ht="14.5" x14ac:dyDescent="0.3">
      <c r="A849" s="11"/>
      <c r="B849" s="12"/>
      <c r="C849" s="11"/>
      <c r="D849" s="11"/>
      <c r="E849" s="140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spans="1:25" ht="14.5" x14ac:dyDescent="0.3">
      <c r="A850" s="11"/>
      <c r="B850" s="12"/>
      <c r="C850" s="11"/>
      <c r="D850" s="11"/>
      <c r="E850" s="140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spans="1:25" ht="14.5" x14ac:dyDescent="0.3">
      <c r="A851" s="11"/>
      <c r="B851" s="12"/>
      <c r="C851" s="11"/>
      <c r="D851" s="11"/>
      <c r="E851" s="140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spans="1:25" ht="14.5" x14ac:dyDescent="0.3">
      <c r="A852" s="11"/>
      <c r="B852" s="12"/>
      <c r="C852" s="11"/>
      <c r="D852" s="11"/>
      <c r="E852" s="140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spans="1:25" ht="14.5" x14ac:dyDescent="0.3">
      <c r="A853" s="11"/>
      <c r="B853" s="12"/>
      <c r="C853" s="11"/>
      <c r="D853" s="11"/>
      <c r="E853" s="140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spans="1:25" ht="14.5" x14ac:dyDescent="0.3">
      <c r="A854" s="11"/>
      <c r="B854" s="12"/>
      <c r="C854" s="11"/>
      <c r="D854" s="11"/>
      <c r="E854" s="140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spans="1:25" ht="14.5" x14ac:dyDescent="0.3">
      <c r="A855" s="11"/>
      <c r="B855" s="12"/>
      <c r="C855" s="11"/>
      <c r="D855" s="11"/>
      <c r="E855" s="140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spans="1:25" ht="14.5" x14ac:dyDescent="0.3">
      <c r="A856" s="11"/>
      <c r="B856" s="12"/>
      <c r="C856" s="11"/>
      <c r="D856" s="11"/>
      <c r="E856" s="140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spans="1:25" ht="14.5" x14ac:dyDescent="0.3">
      <c r="A857" s="11"/>
      <c r="B857" s="12"/>
      <c r="C857" s="11"/>
      <c r="D857" s="11"/>
      <c r="E857" s="140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spans="1:25" ht="14.5" x14ac:dyDescent="0.3">
      <c r="A858" s="11"/>
      <c r="B858" s="12"/>
      <c r="C858" s="11"/>
      <c r="D858" s="11"/>
      <c r="E858" s="140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spans="1:25" ht="14.5" x14ac:dyDescent="0.3">
      <c r="A859" s="11"/>
      <c r="B859" s="12"/>
      <c r="C859" s="11"/>
      <c r="D859" s="11"/>
      <c r="E859" s="140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spans="1:25" ht="14.5" x14ac:dyDescent="0.3">
      <c r="A860" s="11"/>
      <c r="B860" s="12"/>
      <c r="C860" s="11"/>
      <c r="D860" s="11"/>
      <c r="E860" s="140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spans="1:25" ht="14.5" x14ac:dyDescent="0.3">
      <c r="A861" s="11"/>
      <c r="B861" s="12"/>
      <c r="C861" s="11"/>
      <c r="D861" s="11"/>
      <c r="E861" s="140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spans="1:25" ht="14.5" x14ac:dyDescent="0.3">
      <c r="A862" s="11"/>
      <c r="B862" s="12"/>
      <c r="C862" s="11"/>
      <c r="D862" s="11"/>
      <c r="E862" s="140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spans="1:25" ht="14.5" x14ac:dyDescent="0.3">
      <c r="A863" s="11"/>
      <c r="B863" s="12"/>
      <c r="C863" s="11"/>
      <c r="D863" s="11"/>
      <c r="E863" s="140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spans="1:25" ht="14.5" x14ac:dyDescent="0.3">
      <c r="A864" s="11"/>
      <c r="B864" s="12"/>
      <c r="C864" s="11"/>
      <c r="D864" s="11"/>
      <c r="E864" s="140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spans="1:25" ht="14.5" x14ac:dyDescent="0.3">
      <c r="A865" s="11"/>
      <c r="B865" s="12"/>
      <c r="C865" s="11"/>
      <c r="D865" s="11"/>
      <c r="E865" s="140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spans="1:25" ht="14.5" x14ac:dyDescent="0.3">
      <c r="A866" s="11"/>
      <c r="B866" s="12"/>
      <c r="C866" s="11"/>
      <c r="D866" s="11"/>
      <c r="E866" s="140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spans="1:25" ht="14.5" x14ac:dyDescent="0.3">
      <c r="A867" s="11"/>
      <c r="B867" s="12"/>
      <c r="C867" s="11"/>
      <c r="D867" s="11"/>
      <c r="E867" s="140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spans="1:25" ht="14.5" x14ac:dyDescent="0.3">
      <c r="A868" s="11"/>
      <c r="B868" s="12"/>
      <c r="C868" s="11"/>
      <c r="D868" s="11"/>
      <c r="E868" s="140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spans="1:25" ht="14.5" x14ac:dyDescent="0.3">
      <c r="A869" s="11"/>
      <c r="B869" s="12"/>
      <c r="C869" s="11"/>
      <c r="D869" s="11"/>
      <c r="E869" s="140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spans="1:25" ht="14.5" x14ac:dyDescent="0.3">
      <c r="A870" s="11"/>
      <c r="B870" s="12"/>
      <c r="C870" s="11"/>
      <c r="D870" s="11"/>
      <c r="E870" s="140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spans="1:25" ht="14.5" x14ac:dyDescent="0.3">
      <c r="A871" s="11"/>
      <c r="B871" s="12"/>
      <c r="C871" s="11"/>
      <c r="D871" s="11"/>
      <c r="E871" s="140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spans="1:25" ht="14.5" x14ac:dyDescent="0.3">
      <c r="A872" s="11"/>
      <c r="B872" s="12"/>
      <c r="C872" s="11"/>
      <c r="D872" s="11"/>
      <c r="E872" s="140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spans="1:25" ht="14.5" x14ac:dyDescent="0.3">
      <c r="A873" s="11"/>
      <c r="B873" s="12"/>
      <c r="C873" s="11"/>
      <c r="D873" s="11"/>
      <c r="E873" s="140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spans="1:25" ht="14.5" x14ac:dyDescent="0.3">
      <c r="A874" s="11"/>
      <c r="B874" s="12"/>
      <c r="C874" s="11"/>
      <c r="D874" s="11"/>
      <c r="E874" s="140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spans="1:25" ht="14.5" x14ac:dyDescent="0.3">
      <c r="A875" s="11"/>
      <c r="B875" s="12"/>
      <c r="C875" s="11"/>
      <c r="D875" s="11"/>
      <c r="E875" s="140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spans="1:25" ht="14.5" x14ac:dyDescent="0.3">
      <c r="A876" s="11"/>
      <c r="B876" s="12"/>
      <c r="C876" s="11"/>
      <c r="D876" s="11"/>
      <c r="E876" s="140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spans="1:25" ht="14.5" x14ac:dyDescent="0.3">
      <c r="A877" s="11"/>
      <c r="B877" s="12"/>
      <c r="C877" s="11"/>
      <c r="D877" s="11"/>
      <c r="E877" s="140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spans="1:25" ht="14.5" x14ac:dyDescent="0.3">
      <c r="A878" s="11"/>
      <c r="B878" s="12"/>
      <c r="C878" s="11"/>
      <c r="D878" s="11"/>
      <c r="E878" s="140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spans="1:25" ht="14.5" x14ac:dyDescent="0.3">
      <c r="A879" s="11"/>
      <c r="B879" s="12"/>
      <c r="C879" s="11"/>
      <c r="D879" s="11"/>
      <c r="E879" s="140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spans="1:25" ht="14.5" x14ac:dyDescent="0.3">
      <c r="A880" s="11"/>
      <c r="B880" s="12"/>
      <c r="C880" s="11"/>
      <c r="D880" s="11"/>
      <c r="E880" s="140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spans="1:25" ht="14.5" x14ac:dyDescent="0.3">
      <c r="A881" s="11"/>
      <c r="B881" s="12"/>
      <c r="C881" s="11"/>
      <c r="D881" s="11"/>
      <c r="E881" s="140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spans="1:25" ht="14.5" x14ac:dyDescent="0.3">
      <c r="A882" s="11"/>
      <c r="B882" s="12"/>
      <c r="C882" s="11"/>
      <c r="D882" s="11"/>
      <c r="E882" s="140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spans="1:25" ht="14.5" x14ac:dyDescent="0.3">
      <c r="A883" s="11"/>
      <c r="B883" s="12"/>
      <c r="C883" s="11"/>
      <c r="D883" s="11"/>
      <c r="E883" s="140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spans="1:25" ht="14.5" x14ac:dyDescent="0.3">
      <c r="A884" s="11"/>
      <c r="B884" s="12"/>
      <c r="C884" s="11"/>
      <c r="D884" s="11"/>
      <c r="E884" s="140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spans="1:25" ht="14.5" x14ac:dyDescent="0.3">
      <c r="A885" s="11"/>
      <c r="B885" s="12"/>
      <c r="C885" s="11"/>
      <c r="D885" s="11"/>
      <c r="E885" s="140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spans="1:25" ht="14.5" x14ac:dyDescent="0.3">
      <c r="A886" s="11"/>
      <c r="B886" s="12"/>
      <c r="C886" s="11"/>
      <c r="D886" s="11"/>
      <c r="E886" s="140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spans="1:25" ht="14.5" x14ac:dyDescent="0.3">
      <c r="A887" s="11"/>
      <c r="B887" s="12"/>
      <c r="C887" s="11"/>
      <c r="D887" s="11"/>
      <c r="E887" s="140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spans="1:25" ht="14.5" x14ac:dyDescent="0.3">
      <c r="A888" s="11"/>
      <c r="B888" s="12"/>
      <c r="C888" s="11"/>
      <c r="D888" s="11"/>
      <c r="E888" s="140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spans="1:25" ht="14.5" x14ac:dyDescent="0.3">
      <c r="A889" s="11"/>
      <c r="B889" s="12"/>
      <c r="C889" s="11"/>
      <c r="D889" s="11"/>
      <c r="E889" s="140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spans="1:25" ht="14.5" x14ac:dyDescent="0.3">
      <c r="A890" s="11"/>
      <c r="B890" s="12"/>
      <c r="C890" s="11"/>
      <c r="D890" s="11"/>
      <c r="E890" s="140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spans="1:25" ht="14.5" x14ac:dyDescent="0.3">
      <c r="A891" s="11"/>
      <c r="B891" s="12"/>
      <c r="C891" s="11"/>
      <c r="D891" s="11"/>
      <c r="E891" s="140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spans="1:25" ht="14.5" x14ac:dyDescent="0.3">
      <c r="A892" s="11"/>
      <c r="B892" s="12"/>
      <c r="C892" s="11"/>
      <c r="D892" s="11"/>
      <c r="E892" s="140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spans="1:25" ht="14.5" x14ac:dyDescent="0.3">
      <c r="A893" s="11"/>
      <c r="B893" s="12"/>
      <c r="C893" s="11"/>
      <c r="D893" s="11"/>
      <c r="E893" s="140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spans="1:25" ht="14.5" x14ac:dyDescent="0.3">
      <c r="A894" s="11"/>
      <c r="B894" s="12"/>
      <c r="C894" s="11"/>
      <c r="D894" s="11"/>
      <c r="E894" s="140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spans="1:25" ht="14.5" x14ac:dyDescent="0.3">
      <c r="A895" s="11"/>
      <c r="B895" s="12"/>
      <c r="C895" s="11"/>
      <c r="D895" s="11"/>
      <c r="E895" s="140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spans="1:25" ht="14.5" x14ac:dyDescent="0.3">
      <c r="A896" s="11"/>
      <c r="B896" s="12"/>
      <c r="C896" s="11"/>
      <c r="D896" s="11"/>
      <c r="E896" s="140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spans="1:25" ht="14.5" x14ac:dyDescent="0.3">
      <c r="A897" s="11"/>
      <c r="B897" s="12"/>
      <c r="C897" s="11"/>
      <c r="D897" s="11"/>
      <c r="E897" s="140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spans="1:25" ht="14.5" x14ac:dyDescent="0.3">
      <c r="A898" s="11"/>
      <c r="B898" s="12"/>
      <c r="C898" s="11"/>
      <c r="D898" s="11"/>
      <c r="E898" s="140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spans="1:25" ht="14.5" x14ac:dyDescent="0.3">
      <c r="A899" s="11"/>
      <c r="B899" s="12"/>
      <c r="C899" s="11"/>
      <c r="D899" s="11"/>
      <c r="E899" s="140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spans="1:25" ht="14.5" x14ac:dyDescent="0.3">
      <c r="A900" s="11"/>
      <c r="B900" s="12"/>
      <c r="C900" s="11"/>
      <c r="D900" s="11"/>
      <c r="E900" s="140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spans="1:25" ht="14.5" x14ac:dyDescent="0.3">
      <c r="A901" s="11"/>
      <c r="B901" s="12"/>
      <c r="C901" s="11"/>
      <c r="D901" s="11"/>
      <c r="E901" s="140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spans="1:25" ht="14.5" x14ac:dyDescent="0.3">
      <c r="A902" s="11"/>
      <c r="B902" s="12"/>
      <c r="C902" s="11"/>
      <c r="D902" s="11"/>
      <c r="E902" s="140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spans="1:25" ht="14.5" x14ac:dyDescent="0.3">
      <c r="A903" s="11"/>
      <c r="B903" s="12"/>
      <c r="C903" s="11"/>
      <c r="D903" s="11"/>
      <c r="E903" s="140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spans="1:25" ht="14.5" x14ac:dyDescent="0.3">
      <c r="A904" s="11"/>
      <c r="B904" s="12"/>
      <c r="C904" s="11"/>
      <c r="D904" s="11"/>
      <c r="E904" s="140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spans="1:25" ht="14.5" x14ac:dyDescent="0.3">
      <c r="A905" s="11"/>
      <c r="B905" s="12"/>
      <c r="C905" s="11"/>
      <c r="D905" s="11"/>
      <c r="E905" s="140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spans="1:25" ht="14.5" x14ac:dyDescent="0.3">
      <c r="A906" s="11"/>
      <c r="B906" s="12"/>
      <c r="C906" s="11"/>
      <c r="D906" s="11"/>
      <c r="E906" s="140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spans="1:25" ht="14.5" x14ac:dyDescent="0.3">
      <c r="A907" s="11"/>
      <c r="B907" s="12"/>
      <c r="C907" s="11"/>
      <c r="D907" s="11"/>
      <c r="E907" s="140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spans="1:25" ht="14.5" x14ac:dyDescent="0.3">
      <c r="A908" s="11"/>
      <c r="B908" s="12"/>
      <c r="C908" s="11"/>
      <c r="D908" s="11"/>
      <c r="E908" s="140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spans="1:25" ht="14.5" x14ac:dyDescent="0.3">
      <c r="A909" s="11"/>
      <c r="B909" s="12"/>
      <c r="C909" s="11"/>
      <c r="D909" s="11"/>
      <c r="E909" s="140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spans="1:25" ht="14.5" x14ac:dyDescent="0.3">
      <c r="A910" s="11"/>
      <c r="B910" s="12"/>
      <c r="C910" s="11"/>
      <c r="D910" s="11"/>
      <c r="E910" s="140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spans="1:25" ht="14.5" x14ac:dyDescent="0.3">
      <c r="A911" s="11"/>
      <c r="B911" s="12"/>
      <c r="C911" s="11"/>
      <c r="D911" s="11"/>
      <c r="E911" s="140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spans="1:25" ht="14.5" x14ac:dyDescent="0.3">
      <c r="A912" s="11"/>
      <c r="B912" s="12"/>
      <c r="C912" s="11"/>
      <c r="D912" s="11"/>
      <c r="E912" s="140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spans="1:25" ht="14.5" x14ac:dyDescent="0.3">
      <c r="A913" s="11"/>
      <c r="B913" s="12"/>
      <c r="C913" s="11"/>
      <c r="D913" s="11"/>
      <c r="E913" s="140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spans="1:25" ht="14.5" x14ac:dyDescent="0.3">
      <c r="A914" s="11"/>
      <c r="B914" s="12"/>
      <c r="C914" s="11"/>
      <c r="D914" s="11"/>
      <c r="E914" s="140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spans="1:25" ht="14.5" x14ac:dyDescent="0.3">
      <c r="A915" s="11"/>
      <c r="B915" s="12"/>
      <c r="C915" s="11"/>
      <c r="D915" s="11"/>
      <c r="E915" s="140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spans="1:25" ht="14.5" x14ac:dyDescent="0.3">
      <c r="A916" s="11"/>
      <c r="B916" s="12"/>
      <c r="C916" s="11"/>
      <c r="D916" s="11"/>
      <c r="E916" s="140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spans="1:25" ht="14.5" x14ac:dyDescent="0.3">
      <c r="A917" s="11"/>
      <c r="B917" s="12"/>
      <c r="C917" s="11"/>
      <c r="D917" s="11"/>
      <c r="E917" s="140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spans="1:25" ht="14.5" x14ac:dyDescent="0.3">
      <c r="A918" s="11"/>
      <c r="B918" s="12"/>
      <c r="C918" s="11"/>
      <c r="D918" s="11"/>
      <c r="E918" s="140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spans="1:25" ht="14.5" x14ac:dyDescent="0.3">
      <c r="A919" s="11"/>
      <c r="B919" s="12"/>
      <c r="C919" s="11"/>
      <c r="D919" s="11"/>
      <c r="E919" s="140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spans="1:25" ht="14.5" x14ac:dyDescent="0.3">
      <c r="A920" s="11"/>
      <c r="B920" s="12"/>
      <c r="C920" s="11"/>
      <c r="D920" s="11"/>
      <c r="E920" s="140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spans="1:25" ht="14.5" x14ac:dyDescent="0.3">
      <c r="A921" s="11"/>
      <c r="B921" s="12"/>
      <c r="C921" s="11"/>
      <c r="D921" s="11"/>
      <c r="E921" s="140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spans="1:25" ht="14.5" x14ac:dyDescent="0.3">
      <c r="A922" s="11"/>
      <c r="B922" s="12"/>
      <c r="C922" s="11"/>
      <c r="D922" s="11"/>
      <c r="E922" s="140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spans="1:25" ht="14.5" x14ac:dyDescent="0.3">
      <c r="A923" s="11"/>
      <c r="B923" s="12"/>
      <c r="C923" s="11"/>
      <c r="D923" s="11"/>
      <c r="E923" s="140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spans="1:25" ht="14.5" x14ac:dyDescent="0.3">
      <c r="A924" s="11"/>
      <c r="B924" s="12"/>
      <c r="C924" s="11"/>
      <c r="D924" s="11"/>
      <c r="E924" s="140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spans="1:25" ht="14.5" x14ac:dyDescent="0.3">
      <c r="A925" s="11"/>
      <c r="B925" s="12"/>
      <c r="C925" s="11"/>
      <c r="D925" s="11"/>
      <c r="E925" s="140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spans="1:25" ht="14.5" x14ac:dyDescent="0.3">
      <c r="A926" s="11"/>
      <c r="B926" s="12"/>
      <c r="C926" s="11"/>
      <c r="D926" s="11"/>
      <c r="E926" s="140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spans="1:25" ht="14.5" x14ac:dyDescent="0.3">
      <c r="A927" s="11"/>
      <c r="B927" s="12"/>
      <c r="C927" s="11"/>
      <c r="D927" s="11"/>
      <c r="E927" s="140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spans="1:25" ht="14.5" x14ac:dyDescent="0.3">
      <c r="A928" s="11"/>
      <c r="B928" s="12"/>
      <c r="C928" s="11"/>
      <c r="D928" s="11"/>
      <c r="E928" s="140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spans="1:25" ht="14.5" x14ac:dyDescent="0.3">
      <c r="A929" s="11"/>
      <c r="B929" s="12"/>
      <c r="C929" s="11"/>
      <c r="D929" s="11"/>
      <c r="E929" s="140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spans="1:25" ht="14.5" x14ac:dyDescent="0.3">
      <c r="A930" s="11"/>
      <c r="B930" s="12"/>
      <c r="C930" s="11"/>
      <c r="D930" s="11"/>
      <c r="E930" s="140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spans="1:25" ht="14.5" x14ac:dyDescent="0.3">
      <c r="A931" s="11"/>
      <c r="B931" s="12"/>
      <c r="C931" s="11"/>
      <c r="D931" s="11"/>
      <c r="E931" s="140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spans="1:25" ht="14.5" x14ac:dyDescent="0.3">
      <c r="A932" s="11"/>
      <c r="B932" s="12"/>
      <c r="C932" s="11"/>
      <c r="D932" s="11"/>
      <c r="E932" s="140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spans="1:25" ht="14.5" x14ac:dyDescent="0.3">
      <c r="A933" s="11"/>
      <c r="B933" s="12"/>
      <c r="C933" s="11"/>
      <c r="D933" s="11"/>
      <c r="E933" s="140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spans="1:25" ht="14.5" x14ac:dyDescent="0.3">
      <c r="A934" s="11"/>
      <c r="B934" s="12"/>
      <c r="C934" s="11"/>
      <c r="D934" s="11"/>
      <c r="E934" s="140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spans="1:25" ht="14.5" x14ac:dyDescent="0.3">
      <c r="A935" s="11"/>
      <c r="B935" s="12"/>
      <c r="C935" s="11"/>
      <c r="D935" s="11"/>
      <c r="E935" s="140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spans="1:25" ht="14.5" x14ac:dyDescent="0.3">
      <c r="A936" s="11"/>
      <c r="B936" s="12"/>
      <c r="C936" s="11"/>
      <c r="D936" s="11"/>
      <c r="E936" s="140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spans="1:25" ht="14.5" x14ac:dyDescent="0.3">
      <c r="A937" s="11"/>
      <c r="B937" s="12"/>
      <c r="C937" s="11"/>
      <c r="D937" s="11"/>
      <c r="E937" s="140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spans="1:25" ht="14.5" x14ac:dyDescent="0.3">
      <c r="A938" s="11"/>
      <c r="B938" s="12"/>
      <c r="C938" s="11"/>
      <c r="D938" s="11"/>
      <c r="E938" s="140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spans="1:25" ht="14.5" x14ac:dyDescent="0.3">
      <c r="A939" s="11"/>
      <c r="B939" s="12"/>
      <c r="C939" s="11"/>
      <c r="D939" s="11"/>
      <c r="E939" s="140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spans="1:25" ht="14.5" x14ac:dyDescent="0.3">
      <c r="A940" s="11"/>
      <c r="B940" s="12"/>
      <c r="C940" s="11"/>
      <c r="D940" s="11"/>
      <c r="E940" s="140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spans="1:25" ht="14.5" x14ac:dyDescent="0.3">
      <c r="A941" s="11"/>
      <c r="B941" s="12"/>
      <c r="C941" s="11"/>
      <c r="D941" s="11"/>
      <c r="E941" s="140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spans="1:25" ht="14.5" x14ac:dyDescent="0.3">
      <c r="A942" s="11"/>
      <c r="B942" s="12"/>
      <c r="C942" s="11"/>
      <c r="D942" s="11"/>
      <c r="E942" s="140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spans="1:25" ht="14.5" x14ac:dyDescent="0.3">
      <c r="A943" s="11"/>
      <c r="B943" s="12"/>
      <c r="C943" s="11"/>
      <c r="D943" s="11"/>
      <c r="E943" s="140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spans="1:25" ht="14.5" x14ac:dyDescent="0.3">
      <c r="A944" s="11"/>
      <c r="B944" s="12"/>
      <c r="C944" s="11"/>
      <c r="D944" s="11"/>
      <c r="E944" s="140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spans="1:25" ht="14.5" x14ac:dyDescent="0.3">
      <c r="A945" s="11"/>
      <c r="B945" s="12"/>
      <c r="C945" s="11"/>
      <c r="D945" s="11"/>
      <c r="E945" s="140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spans="1:25" ht="14.5" x14ac:dyDescent="0.3">
      <c r="A946" s="11"/>
      <c r="B946" s="12"/>
      <c r="C946" s="11"/>
      <c r="D946" s="11"/>
      <c r="E946" s="140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spans="1:25" ht="14.5" x14ac:dyDescent="0.3">
      <c r="A947" s="11"/>
      <c r="B947" s="12"/>
      <c r="C947" s="11"/>
      <c r="D947" s="11"/>
      <c r="E947" s="140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spans="1:25" ht="14.5" x14ac:dyDescent="0.3">
      <c r="A948" s="11"/>
      <c r="B948" s="12"/>
      <c r="C948" s="11"/>
      <c r="D948" s="11"/>
      <c r="E948" s="140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spans="1:25" ht="14.5" x14ac:dyDescent="0.3">
      <c r="A949" s="11"/>
      <c r="B949" s="12"/>
      <c r="C949" s="11"/>
      <c r="D949" s="11"/>
      <c r="E949" s="140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spans="1:25" ht="14.5" x14ac:dyDescent="0.3">
      <c r="A950" s="11"/>
      <c r="B950" s="12"/>
      <c r="C950" s="11"/>
      <c r="D950" s="11"/>
      <c r="E950" s="140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spans="1:25" ht="14.5" x14ac:dyDescent="0.3">
      <c r="A951" s="11"/>
      <c r="B951" s="12"/>
      <c r="C951" s="11"/>
      <c r="D951" s="11"/>
      <c r="E951" s="140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spans="1:25" ht="14.5" x14ac:dyDescent="0.3">
      <c r="A952" s="11"/>
      <c r="B952" s="12"/>
      <c r="C952" s="11"/>
      <c r="D952" s="11"/>
      <c r="E952" s="140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spans="1:25" ht="14.5" x14ac:dyDescent="0.3">
      <c r="A953" s="11"/>
      <c r="B953" s="12"/>
      <c r="C953" s="11"/>
      <c r="D953" s="11"/>
      <c r="E953" s="140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spans="1:25" ht="14.5" x14ac:dyDescent="0.3">
      <c r="A954" s="11"/>
      <c r="B954" s="12"/>
      <c r="C954" s="11"/>
      <c r="D954" s="11"/>
      <c r="E954" s="140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spans="1:25" ht="14.5" x14ac:dyDescent="0.3">
      <c r="A955" s="11"/>
      <c r="B955" s="12"/>
      <c r="C955" s="11"/>
      <c r="D955" s="11"/>
      <c r="E955" s="140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spans="1:25" ht="14.5" x14ac:dyDescent="0.3">
      <c r="A956" s="11"/>
      <c r="B956" s="12"/>
      <c r="C956" s="11"/>
      <c r="D956" s="11"/>
      <c r="E956" s="140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spans="1:25" ht="14.5" x14ac:dyDescent="0.3">
      <c r="A957" s="11"/>
      <c r="B957" s="12"/>
      <c r="C957" s="11"/>
      <c r="D957" s="11"/>
      <c r="E957" s="140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spans="1:25" ht="14.5" x14ac:dyDescent="0.3">
      <c r="A958" s="11"/>
      <c r="B958" s="12"/>
      <c r="C958" s="11"/>
      <c r="D958" s="11"/>
      <c r="E958" s="140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spans="1:25" ht="14.5" x14ac:dyDescent="0.3">
      <c r="A959" s="11"/>
      <c r="B959" s="12"/>
      <c r="C959" s="11"/>
      <c r="D959" s="11"/>
      <c r="E959" s="140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spans="1:25" ht="14.5" x14ac:dyDescent="0.3">
      <c r="A960" s="11"/>
      <c r="B960" s="12"/>
      <c r="C960" s="11"/>
      <c r="D960" s="11"/>
      <c r="E960" s="140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spans="1:25" ht="14.5" x14ac:dyDescent="0.3">
      <c r="A961" s="11"/>
      <c r="B961" s="12"/>
      <c r="C961" s="11"/>
      <c r="D961" s="11"/>
      <c r="E961" s="140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spans="1:25" ht="14.5" x14ac:dyDescent="0.3">
      <c r="A962" s="11"/>
      <c r="B962" s="12"/>
      <c r="C962" s="11"/>
      <c r="D962" s="11"/>
      <c r="E962" s="140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spans="1:25" ht="14.5" x14ac:dyDescent="0.3">
      <c r="A963" s="11"/>
      <c r="B963" s="12"/>
      <c r="C963" s="11"/>
      <c r="D963" s="11"/>
      <c r="E963" s="140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spans="1:25" ht="14.5" x14ac:dyDescent="0.3">
      <c r="A964" s="11"/>
      <c r="B964" s="12"/>
      <c r="C964" s="11"/>
      <c r="D964" s="11"/>
      <c r="E964" s="140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spans="1:25" ht="14.5" x14ac:dyDescent="0.3">
      <c r="A965" s="11"/>
      <c r="B965" s="12"/>
      <c r="C965" s="11"/>
      <c r="D965" s="11"/>
      <c r="E965" s="140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spans="1:25" ht="14.5" x14ac:dyDescent="0.3">
      <c r="A966" s="11"/>
      <c r="B966" s="12"/>
      <c r="C966" s="11"/>
      <c r="D966" s="11"/>
      <c r="E966" s="140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spans="1:25" ht="14.5" x14ac:dyDescent="0.3">
      <c r="A967" s="11"/>
      <c r="B967" s="12"/>
      <c r="C967" s="11"/>
      <c r="D967" s="11"/>
      <c r="E967" s="140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spans="1:25" ht="14.5" x14ac:dyDescent="0.3">
      <c r="A968" s="11"/>
      <c r="B968" s="12"/>
      <c r="C968" s="11"/>
      <c r="D968" s="11"/>
      <c r="E968" s="140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spans="1:25" ht="14.5" x14ac:dyDescent="0.3">
      <c r="A969" s="11"/>
      <c r="B969" s="12"/>
      <c r="C969" s="11"/>
      <c r="D969" s="11"/>
      <c r="E969" s="140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spans="1:25" ht="14.5" x14ac:dyDescent="0.3">
      <c r="A970" s="11"/>
      <c r="B970" s="12"/>
      <c r="C970" s="11"/>
      <c r="D970" s="11"/>
      <c r="E970" s="140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spans="1:25" ht="14.5" x14ac:dyDescent="0.3">
      <c r="A971" s="11"/>
      <c r="B971" s="12"/>
      <c r="C971" s="11"/>
      <c r="D971" s="11"/>
      <c r="E971" s="140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spans="1:25" ht="14.5" x14ac:dyDescent="0.3">
      <c r="A972" s="11"/>
      <c r="B972" s="12"/>
      <c r="C972" s="11"/>
      <c r="D972" s="11"/>
      <c r="E972" s="140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spans="1:25" ht="14.5" x14ac:dyDescent="0.3">
      <c r="A973" s="11"/>
      <c r="B973" s="12"/>
      <c r="C973" s="11"/>
      <c r="D973" s="11"/>
      <c r="E973" s="140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spans="1:25" ht="14.5" x14ac:dyDescent="0.3">
      <c r="A974" s="11"/>
      <c r="B974" s="12"/>
      <c r="C974" s="11"/>
      <c r="D974" s="11"/>
      <c r="E974" s="140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spans="1:25" ht="14.5" x14ac:dyDescent="0.3">
      <c r="A975" s="11"/>
      <c r="B975" s="12"/>
      <c r="C975" s="11"/>
      <c r="D975" s="11"/>
      <c r="E975" s="140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spans="1:25" ht="14.5" x14ac:dyDescent="0.3">
      <c r="A976" s="11"/>
      <c r="B976" s="12"/>
      <c r="C976" s="11"/>
      <c r="D976" s="11"/>
      <c r="E976" s="140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spans="1:25" ht="14.5" x14ac:dyDescent="0.3">
      <c r="A977" s="11"/>
      <c r="B977" s="12"/>
      <c r="C977" s="11"/>
      <c r="D977" s="11"/>
      <c r="E977" s="140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spans="1:25" ht="14.5" x14ac:dyDescent="0.3">
      <c r="A978" s="11"/>
      <c r="B978" s="12"/>
      <c r="C978" s="11"/>
      <c r="D978" s="11"/>
      <c r="E978" s="140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spans="1:25" ht="14.5" x14ac:dyDescent="0.3">
      <c r="A979" s="11"/>
      <c r="B979" s="12"/>
      <c r="C979" s="11"/>
      <c r="D979" s="11"/>
      <c r="E979" s="140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spans="1:25" ht="14.5" x14ac:dyDescent="0.3">
      <c r="A980" s="11"/>
      <c r="B980" s="12"/>
      <c r="C980" s="11"/>
      <c r="D980" s="11"/>
      <c r="E980" s="140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spans="1:25" ht="14.5" x14ac:dyDescent="0.3">
      <c r="A981" s="11"/>
      <c r="B981" s="12"/>
      <c r="C981" s="11"/>
      <c r="D981" s="11"/>
      <c r="E981" s="140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spans="1:25" ht="14.5" x14ac:dyDescent="0.3">
      <c r="A982" s="11"/>
      <c r="B982" s="12"/>
      <c r="C982" s="11"/>
      <c r="D982" s="11"/>
      <c r="E982" s="140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spans="1:25" ht="14.5" x14ac:dyDescent="0.3">
      <c r="A983" s="11"/>
      <c r="B983" s="12"/>
      <c r="C983" s="11"/>
      <c r="D983" s="11"/>
      <c r="E983" s="140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spans="1:25" ht="14.5" x14ac:dyDescent="0.3">
      <c r="A984" s="11"/>
      <c r="B984" s="12"/>
      <c r="C984" s="11"/>
      <c r="D984" s="11"/>
      <c r="E984" s="140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spans="1:25" ht="14.5" x14ac:dyDescent="0.3">
      <c r="A985" s="11"/>
      <c r="B985" s="12"/>
      <c r="C985" s="11"/>
      <c r="D985" s="11"/>
      <c r="E985" s="140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spans="1:25" ht="14.5" x14ac:dyDescent="0.3">
      <c r="A986" s="11"/>
      <c r="B986" s="12"/>
      <c r="C986" s="11"/>
      <c r="D986" s="11"/>
      <c r="E986" s="140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spans="1:25" ht="14.5" x14ac:dyDescent="0.3">
      <c r="A987" s="11"/>
      <c r="B987" s="12"/>
      <c r="C987" s="11"/>
      <c r="D987" s="11"/>
      <c r="E987" s="140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spans="1:25" ht="14.5" x14ac:dyDescent="0.3">
      <c r="A988" s="11"/>
      <c r="B988" s="12"/>
      <c r="C988" s="11"/>
      <c r="D988" s="11"/>
      <c r="E988" s="140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spans="1:25" ht="14.5" x14ac:dyDescent="0.3">
      <c r="A989" s="11"/>
      <c r="B989" s="12"/>
      <c r="C989" s="11"/>
      <c r="D989" s="11"/>
      <c r="E989" s="140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spans="1:25" ht="14.5" x14ac:dyDescent="0.3">
      <c r="A990" s="11"/>
      <c r="B990" s="12"/>
      <c r="C990" s="11"/>
      <c r="D990" s="11"/>
      <c r="E990" s="140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spans="1:25" ht="14.5" x14ac:dyDescent="0.3">
      <c r="A991" s="11"/>
      <c r="B991" s="12"/>
      <c r="C991" s="11"/>
      <c r="D991" s="11"/>
      <c r="E991" s="140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spans="1:25" ht="14.5" x14ac:dyDescent="0.3">
      <c r="A992" s="11"/>
      <c r="B992" s="12"/>
      <c r="C992" s="11"/>
      <c r="D992" s="11"/>
      <c r="E992" s="140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spans="1:25" ht="14.5" x14ac:dyDescent="0.3">
      <c r="A993" s="11"/>
      <c r="B993" s="12"/>
      <c r="C993" s="11"/>
      <c r="D993" s="11"/>
      <c r="E993" s="140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spans="1:25" ht="14.5" x14ac:dyDescent="0.3">
      <c r="A994" s="11"/>
      <c r="B994" s="12"/>
      <c r="C994" s="11"/>
      <c r="D994" s="11"/>
      <c r="E994" s="140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spans="1:25" ht="14.5" x14ac:dyDescent="0.3">
      <c r="A995" s="11"/>
      <c r="B995" s="12"/>
      <c r="C995" s="11"/>
      <c r="D995" s="11"/>
      <c r="E995" s="140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spans="1:25" ht="14.5" x14ac:dyDescent="0.3">
      <c r="A996" s="11"/>
      <c r="B996" s="12"/>
      <c r="C996" s="11"/>
      <c r="D996" s="11"/>
      <c r="E996" s="140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spans="1:25" ht="14.5" x14ac:dyDescent="0.3">
      <c r="A997" s="11"/>
      <c r="B997" s="12"/>
      <c r="C997" s="11"/>
      <c r="D997" s="11"/>
      <c r="E997" s="140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spans="1:25" ht="14.5" x14ac:dyDescent="0.3">
      <c r="A998" s="11"/>
      <c r="B998" s="12"/>
      <c r="C998" s="11"/>
      <c r="D998" s="11"/>
      <c r="E998" s="140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spans="1:25" ht="14.5" x14ac:dyDescent="0.3">
      <c r="A999" s="11"/>
      <c r="B999" s="12"/>
      <c r="C999" s="11"/>
      <c r="D999" s="11"/>
      <c r="E999" s="140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spans="1:25" ht="14.5" x14ac:dyDescent="0.3">
      <c r="A1000" s="11"/>
      <c r="B1000" s="12"/>
      <c r="C1000" s="11"/>
      <c r="D1000" s="11"/>
      <c r="E1000" s="140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  <row r="1001" spans="1:25" ht="14.5" x14ac:dyDescent="0.3">
      <c r="A1001" s="11"/>
      <c r="B1001" s="12"/>
      <c r="C1001" s="11"/>
      <c r="D1001" s="11"/>
      <c r="E1001" s="140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</row>
    <row r="1002" spans="1:25" ht="14.5" x14ac:dyDescent="0.3">
      <c r="A1002" s="11"/>
      <c r="B1002" s="12"/>
      <c r="C1002" s="11"/>
      <c r="D1002" s="11"/>
      <c r="E1002" s="140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</row>
    <row r="1003" spans="1:25" ht="14.5" x14ac:dyDescent="0.3">
      <c r="A1003" s="11"/>
      <c r="B1003" s="12"/>
      <c r="C1003" s="11"/>
      <c r="D1003" s="11"/>
      <c r="E1003" s="140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</row>
    <row r="1004" spans="1:25" ht="14.5" x14ac:dyDescent="0.3">
      <c r="A1004" s="11"/>
      <c r="B1004" s="12"/>
      <c r="C1004" s="11"/>
      <c r="D1004" s="11"/>
      <c r="E1004" s="140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</row>
  </sheetData>
  <autoFilter ref="A2:Y18"/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01"/>
  <sheetViews>
    <sheetView showGridLines="0" workbookViewId="0">
      <selection activeCell="E18" sqref="E18"/>
    </sheetView>
  </sheetViews>
  <sheetFormatPr defaultColWidth="12.6640625" defaultRowHeight="15" customHeight="1" x14ac:dyDescent="0.3"/>
  <cols>
    <col min="1" max="1" width="3.08203125" customWidth="1"/>
    <col min="2" max="2" width="16.33203125" bestFit="1" customWidth="1"/>
    <col min="3" max="27" width="7.6640625" customWidth="1"/>
  </cols>
  <sheetData>
    <row r="2" spans="2:7" ht="14.25" customHeight="1" x14ac:dyDescent="0.35">
      <c r="B2" s="17" t="s">
        <v>0</v>
      </c>
      <c r="C2" s="16" t="s">
        <v>18</v>
      </c>
      <c r="D2" s="16" t="s">
        <v>19</v>
      </c>
      <c r="E2" s="16" t="s">
        <v>20</v>
      </c>
      <c r="F2" s="16" t="s">
        <v>21</v>
      </c>
      <c r="G2" s="16" t="s">
        <v>1</v>
      </c>
    </row>
    <row r="3" spans="2:7" ht="14.25" customHeight="1" x14ac:dyDescent="0.35">
      <c r="B3" s="15" t="s">
        <v>58</v>
      </c>
      <c r="C3" s="14"/>
      <c r="D3" s="14"/>
      <c r="E3" s="14"/>
      <c r="F3" s="15">
        <v>3285</v>
      </c>
      <c r="G3" s="15">
        <f>325+340+340</f>
        <v>1005</v>
      </c>
    </row>
    <row r="4" spans="2:7" ht="14.25" customHeight="1" x14ac:dyDescent="0.35">
      <c r="B4" s="15" t="s">
        <v>59</v>
      </c>
      <c r="C4" s="14"/>
      <c r="D4" s="14"/>
      <c r="E4" s="14"/>
      <c r="F4" s="15">
        <v>300</v>
      </c>
      <c r="G4" s="14"/>
    </row>
    <row r="5" spans="2:7" ht="14.25" customHeight="1" x14ac:dyDescent="0.35">
      <c r="B5" s="15" t="s">
        <v>60</v>
      </c>
      <c r="C5" s="14"/>
      <c r="D5" s="14"/>
      <c r="E5" s="14"/>
      <c r="F5" s="15">
        <f>1385+2520</f>
        <v>3905</v>
      </c>
      <c r="G5" s="15">
        <v>195</v>
      </c>
    </row>
    <row r="6" spans="2:7" ht="14.25" customHeight="1" x14ac:dyDescent="0.35">
      <c r="B6" s="15" t="s">
        <v>61</v>
      </c>
      <c r="C6" s="14"/>
      <c r="D6" s="14"/>
      <c r="E6" s="14"/>
      <c r="F6" s="14"/>
      <c r="G6" s="15">
        <v>834</v>
      </c>
    </row>
    <row r="7" spans="2:7" ht="14.25" customHeight="1" x14ac:dyDescent="0.35">
      <c r="B7" s="15" t="s">
        <v>62</v>
      </c>
      <c r="C7" s="14"/>
      <c r="D7" s="14"/>
      <c r="E7" s="14"/>
      <c r="F7" s="14"/>
      <c r="G7" s="15">
        <v>450</v>
      </c>
    </row>
    <row r="8" spans="2:7" ht="14.25" customHeight="1" x14ac:dyDescent="0.35">
      <c r="B8" s="95" t="s">
        <v>53</v>
      </c>
      <c r="C8" s="95">
        <f t="shared" ref="C8:G8" si="0">SUM(C3:C7)</f>
        <v>0</v>
      </c>
      <c r="D8" s="95">
        <f t="shared" si="0"/>
        <v>0</v>
      </c>
      <c r="E8" s="95">
        <f t="shared" si="0"/>
        <v>0</v>
      </c>
      <c r="F8" s="95">
        <f t="shared" si="0"/>
        <v>7490</v>
      </c>
      <c r="G8" s="95">
        <f t="shared" si="0"/>
        <v>2484</v>
      </c>
    </row>
    <row r="9" spans="2:7" ht="14.25" customHeight="1" x14ac:dyDescent="0.3"/>
    <row r="10" spans="2:7" ht="14.25" customHeight="1" x14ac:dyDescent="0.3"/>
    <row r="11" spans="2:7" ht="14.25" customHeight="1" x14ac:dyDescent="0.3"/>
    <row r="12" spans="2:7" ht="14.25" customHeight="1" x14ac:dyDescent="0.3"/>
    <row r="13" spans="2:7" ht="14.25" customHeight="1" x14ac:dyDescent="0.3"/>
    <row r="14" spans="2:7" ht="14.25" customHeight="1" x14ac:dyDescent="0.3"/>
    <row r="15" spans="2:7" ht="14.25" customHeight="1" x14ac:dyDescent="0.3"/>
    <row r="16" spans="2:7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Change Control</vt:lpstr>
      <vt:lpstr>Summary</vt:lpstr>
      <vt:lpstr>Budget 2015 - 2030</vt:lpstr>
      <vt:lpstr>Notes &amp; Assumptions</vt:lpstr>
      <vt:lpstr>Income Forecast</vt:lpstr>
      <vt:lpstr>Cost Forecast</vt:lpstr>
      <vt:lpstr>Capital Works Detail</vt:lpstr>
      <vt:lpstr>Drainage 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Guy.Crotty</dc:creator>
  <cp:lastModifiedBy>Guy.Crotty</cp:lastModifiedBy>
  <dcterms:created xsi:type="dcterms:W3CDTF">2020-06-01T15:07:44Z</dcterms:created>
  <dcterms:modified xsi:type="dcterms:W3CDTF">2020-11-26T21:56:34Z</dcterms:modified>
</cp:coreProperties>
</file>